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autoCompressPictures="0" defaultThemeVersion="124226"/>
  <mc:AlternateContent xmlns:mc="http://schemas.openxmlformats.org/markup-compatibility/2006">
    <mc:Choice Requires="x15">
      <x15ac:absPath xmlns:x15ac="http://schemas.microsoft.com/office/spreadsheetml/2010/11/ac" url="C:\Users\ldooley\UNC Charlotte Dropbox\Lisa Dooley\1. Quick Access Work-Reference Files\Travel\Resource updates\2026.01.01 IRS Mileage Rate\"/>
    </mc:Choice>
  </mc:AlternateContent>
  <xr:revisionPtr revIDLastSave="0" documentId="13_ncr:1_{FF3BA6E2-A56F-4E41-85F0-27CD35F9B774}" xr6:coauthVersionLast="47" xr6:coauthVersionMax="47" xr10:uidLastSave="{00000000-0000-0000-0000-000000000000}"/>
  <workbookProtection workbookAlgorithmName="SHA-512" workbookHashValue="AYLHpEYF5f1REh9In/AMchS7aazzEAky+YTOQ+4l4uAR9n9OSw1ajDec1+6eoFUfKMoDi5yBvK2OpNFuvAluXA==" workbookSaltValue="aIq1c3LBbUXMh9PfeBzlvA==" workbookSpinCount="100000" lockStructure="1"/>
  <bookViews>
    <workbookView xWindow="28680" yWindow="-120" windowWidth="29040" windowHeight="15720" tabRatio="814" firstSheet="2" activeTab="2" xr2:uid="{00000000-000D-0000-FFFF-FFFF00000000}"/>
  </bookViews>
  <sheets>
    <sheet name="TravelAdvance" sheetId="24" state="hidden" r:id="rId1"/>
    <sheet name="MealLog" sheetId="23" state="hidden" r:id="rId2"/>
    <sheet name="TravelRequest" sheetId="1" r:id="rId3"/>
    <sheet name="ExpenseReport" sheetId="5" r:id="rId4"/>
    <sheet name="TravelChecklist" sheetId="17" state="hidden" r:id="rId5"/>
    <sheet name="GroupTravelList" sheetId="20" state="hidden" r:id="rId6"/>
    <sheet name="Rates" sheetId="25" r:id="rId7"/>
    <sheet name="Appendix-Tiers" sheetId="29" state="hidden" r:id="rId8"/>
    <sheet name="Appendix-Tiers_pre 10.1.23" sheetId="28" state="hidden" r:id="rId9"/>
    <sheet name="LinebyLineGuidance" sheetId="15" r:id="rId10"/>
    <sheet name="RelatedLinks" sheetId="16" r:id="rId11"/>
    <sheet name="CodingIndex" sheetId="10" state="hidden" r:id="rId12"/>
    <sheet name="PrepaidCharges" sheetId="13" state="hidden" r:id="rId13"/>
    <sheet name="TransactionTable" sheetId="2" state="hidden" r:id="rId14"/>
    <sheet name="CodingTable" sheetId="12" state="hidden" r:id="rId15"/>
    <sheet name="Keywords" sheetId="3" state="hidden" r:id="rId16"/>
  </sheets>
  <externalReferences>
    <externalReference r:id="rId17"/>
    <externalReference r:id="rId18"/>
  </externalReferences>
  <definedNames>
    <definedName name="_xlnm._FilterDatabase" localSheetId="11" hidden="1">CodingIndex!$A$1:$I$98</definedName>
    <definedName name="_xlnm._FilterDatabase" localSheetId="9" hidden="1">LinebyLineGuidance!$A$3:$B$3</definedName>
    <definedName name="CodingTable_Amount_Blanks" localSheetId="5">[1]CodingTable!$J$5:$J$86</definedName>
    <definedName name="CodingTable_Amount_Blanks" localSheetId="9">[2]CodingTable!$J$5:$J$86</definedName>
    <definedName name="CodingTable_Amount_Blanks" localSheetId="1">CodingTable!$J$5:$J$86</definedName>
    <definedName name="CodingTable_Amount_Blanks" localSheetId="0">CodingTable!$J$5:$J$86</definedName>
    <definedName name="CodingTable_Amount_Blanks">CodingTable!$J$5:$J$86</definedName>
    <definedName name="CodingTable_Amount_NoBlanks">CodingTable!$O$5:$O$26</definedName>
    <definedName name="CodingTable_Code_Blanks" localSheetId="5">[1]CodingTable!$I$5:$I$86</definedName>
    <definedName name="CodingTable_Code_Blanks" localSheetId="9">[2]CodingTable!$I$5:$I$86</definedName>
    <definedName name="CodingTable_Code_Blanks" localSheetId="1">CodingTable!$I$5:$I$86</definedName>
    <definedName name="CodingTable_Code_Blanks" localSheetId="0">CodingTable!$I$5:$I$86</definedName>
    <definedName name="CodingTable_Code_Blanks">CodingTable!$I$5:$I$86</definedName>
    <definedName name="CodingTable_Code_NoBlanks">CodingTable!$N$5:$N$26</definedName>
    <definedName name="CodingTable_CodeDescription_Blanks" localSheetId="5">[1]CodingTable!$G$5:$G$86</definedName>
    <definedName name="CodingTable_CodeDescription_Blanks" localSheetId="9">[2]CodingTable!$G$5:$G$86</definedName>
    <definedName name="CodingTable_CodeDescription_Blanks" localSheetId="1">CodingTable!$G$5:$G$86</definedName>
    <definedName name="CodingTable_CodeDescription_Blanks" localSheetId="0">CodingTable!$G$5:$G$86</definedName>
    <definedName name="CodingTable_CodeDescription_Blanks">CodingTable!$G$5:$G$86</definedName>
    <definedName name="CodingTable_CodeDescription_NoBlanks">CodingTable!$L$5:$L$26</definedName>
    <definedName name="CodingTable_Fund_Blanks" localSheetId="5">[1]CodingTable!$H$5:$H$86</definedName>
    <definedName name="CodingTable_Fund_Blanks" localSheetId="9">[2]CodingTable!$H$5:$H$86</definedName>
    <definedName name="CodingTable_Fund_Blanks" localSheetId="1">CodingTable!$H$5:$H$86</definedName>
    <definedName name="CodingTable_Fund_Blanks" localSheetId="0">CodingTable!$H$5:$H$86</definedName>
    <definedName name="CodingTable_Fund_Blanks">CodingTable!$H$5:$H$86</definedName>
    <definedName name="CodingTable_Fund_NoBlanks">CodingTable!$M$5:$M$26</definedName>
    <definedName name="PrepaidCharges_Amount_Blanks" localSheetId="5">[1]PrepaidCharges!$E$7:$E$18</definedName>
    <definedName name="PrepaidCharges_Amount_Blanks" localSheetId="9">[2]PrepaidCharges!$E$7:$E$18</definedName>
    <definedName name="PrepaidCharges_Amount_Blanks" localSheetId="1">PrepaidCharges!$E$7:$E$18</definedName>
    <definedName name="PrepaidCharges_Amount_Blanks" localSheetId="0">PrepaidCharges!$E$7:$E$18</definedName>
    <definedName name="PrepaidCharges_Amount_Blanks">PrepaidCharges!$E$7:$E$18</definedName>
    <definedName name="PrepaidCharges_Amount_NoBlanks">PrepaidCharges!$K$7:$K$18</definedName>
    <definedName name="PrepaidCharges_ExpenseType_Blanks" localSheetId="5">[1]PrepaidCharges!$C$7:$C$18</definedName>
    <definedName name="PrepaidCharges_ExpenseType_Blanks" localSheetId="9">[2]PrepaidCharges!$C$7:$C$18</definedName>
    <definedName name="PrepaidCharges_ExpenseType_Blanks" localSheetId="1">PrepaidCharges!$C$7:$C$18</definedName>
    <definedName name="PrepaidCharges_ExpenseType_Blanks" localSheetId="0">PrepaidCharges!$C$7:$C$18</definedName>
    <definedName name="PrepaidCharges_ExpenseType_Blanks">PrepaidCharges!$C$7:$C$18</definedName>
    <definedName name="PrepaidCharges_ExpenseType_NoBlanks">PrepaidCharges!$I$7:$I$18</definedName>
    <definedName name="PrepaidCharges_Fund_Blanks" localSheetId="5">[1]PrepaidCharges!$F$7:$F$18</definedName>
    <definedName name="PrepaidCharges_Fund_Blanks" localSheetId="9">[2]PrepaidCharges!$F$7:$F$18</definedName>
    <definedName name="PrepaidCharges_Fund_Blanks" localSheetId="1">PrepaidCharges!$F$7:$F$18</definedName>
    <definedName name="PrepaidCharges_Fund_Blanks" localSheetId="0">PrepaidCharges!$F$7:$F$18</definedName>
    <definedName name="PrepaidCharges_Fund_Blanks">PrepaidCharges!$F$7:$F$18</definedName>
    <definedName name="PrepaidCharges_Fund_NoBlanks">PrepaidCharges!$L$7:$L$18</definedName>
    <definedName name="PrepaidCharges_PaymentMethod_Blanks" localSheetId="5">[1]PrepaidCharges!$D$7:$D$18</definedName>
    <definedName name="PrepaidCharges_PaymentMethod_Blanks" localSheetId="9">[2]PrepaidCharges!$D$7:$D$18</definedName>
    <definedName name="PrepaidCharges_PaymentMethod_Blanks" localSheetId="1">PrepaidCharges!$D$7:$D$18</definedName>
    <definedName name="PrepaidCharges_PaymentMethod_Blanks" localSheetId="0">PrepaidCharges!$D$7:$D$18</definedName>
    <definedName name="PrepaidCharges_PaymentMethod_Blanks">PrepaidCharges!$D$7:$D$18</definedName>
    <definedName name="PrepaidCharges_PaymentMethod_NoBlanks">PrepaidCharges!$J$7:$J$18</definedName>
    <definedName name="_xlnm.Print_Area" localSheetId="3">ExpenseReport!$A$1:$AM$219</definedName>
    <definedName name="_xlnm.Print_Area" localSheetId="5">GroupTravelList!$A$1:$D$87</definedName>
    <definedName name="_xlnm.Print_Area" localSheetId="9">LinebyLineGuidance!$A$1:$C$77</definedName>
    <definedName name="_xlnm.Print_Area" localSheetId="1">MealLog!$A$1:$AP$116</definedName>
    <definedName name="_xlnm.Print_Area" localSheetId="10">RelatedLinks!$A$1:$A$30</definedName>
    <definedName name="_xlnm.Print_Area" localSheetId="0">TravelAdvance!$A$1:$AM$43</definedName>
    <definedName name="_xlnm.Print_Area" localSheetId="4">TravelChecklist!$A$1:$N$53</definedName>
    <definedName name="_xlnm.Print_Area" localSheetId="2">TravelRequest!$A$1:$AM$53</definedName>
    <definedName name="_xlnm.Print_Titles" localSheetId="9">LinebyLineGuidance!$1:$3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7" i="2" l="1"/>
  <c r="H6" i="2"/>
  <c r="H5" i="2"/>
  <c r="V11" i="1"/>
  <c r="V12" i="5" s="1"/>
  <c r="C7" i="2"/>
  <c r="C6" i="2"/>
  <c r="C5" i="2"/>
  <c r="I4" i="2"/>
  <c r="C117"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84" i="2"/>
  <c r="C83"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39" i="2"/>
  <c r="C38"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9" i="2"/>
  <c r="C8" i="2"/>
  <c r="C4" i="2"/>
  <c r="G95" i="10" l="1"/>
  <c r="F95" i="10"/>
  <c r="G80" i="10"/>
  <c r="F80" i="10"/>
  <c r="G65" i="10"/>
  <c r="F65" i="10"/>
  <c r="G50" i="10"/>
  <c r="F50" i="10"/>
  <c r="G34" i="10"/>
  <c r="F34" i="10"/>
  <c r="E50" i="10"/>
  <c r="G87" i="10"/>
  <c r="G86" i="10"/>
  <c r="G85" i="10"/>
  <c r="G84" i="10"/>
  <c r="G83" i="10"/>
  <c r="G82" i="10"/>
  <c r="G72" i="10"/>
  <c r="G71" i="10"/>
  <c r="G70" i="10"/>
  <c r="G69" i="10"/>
  <c r="G68" i="10"/>
  <c r="G67" i="10"/>
  <c r="G57" i="10"/>
  <c r="G56" i="10"/>
  <c r="G55" i="10"/>
  <c r="G54" i="10"/>
  <c r="G53" i="10"/>
  <c r="G52" i="10"/>
  <c r="G94" i="10"/>
  <c r="G93" i="10"/>
  <c r="G91" i="10"/>
  <c r="G90" i="10"/>
  <c r="G89" i="10"/>
  <c r="G88" i="10"/>
  <c r="G79" i="10"/>
  <c r="G78" i="10"/>
  <c r="G76" i="10"/>
  <c r="G75" i="10"/>
  <c r="G74" i="10"/>
  <c r="G73" i="10"/>
  <c r="G64" i="10"/>
  <c r="G63" i="10"/>
  <c r="G61" i="10"/>
  <c r="G60" i="10"/>
  <c r="G59" i="10"/>
  <c r="G58" i="10"/>
  <c r="G49" i="10"/>
  <c r="G48" i="10"/>
  <c r="G46" i="10"/>
  <c r="G45" i="10"/>
  <c r="G44" i="10"/>
  <c r="G43" i="10"/>
  <c r="G42" i="10"/>
  <c r="G41" i="10"/>
  <c r="G40" i="10"/>
  <c r="G39" i="10"/>
  <c r="G38" i="10"/>
  <c r="G37" i="10"/>
  <c r="G36" i="10"/>
  <c r="G47" i="10"/>
  <c r="E34" i="10"/>
  <c r="B34" i="10"/>
  <c r="C34" i="10"/>
  <c r="G33" i="10"/>
  <c r="G32" i="10"/>
  <c r="F31" i="10"/>
  <c r="G31" i="10"/>
  <c r="G28" i="10"/>
  <c r="G29" i="10"/>
  <c r="G30" i="10"/>
  <c r="G27" i="10"/>
  <c r="G26" i="10"/>
  <c r="G21" i="10"/>
  <c r="G22" i="10"/>
  <c r="G23" i="10"/>
  <c r="G24" i="10"/>
  <c r="G25" i="10"/>
  <c r="G20" i="10"/>
  <c r="G18" i="10"/>
  <c r="G17" i="10"/>
  <c r="G16" i="10"/>
  <c r="G15" i="10"/>
  <c r="G12" i="10"/>
  <c r="G13" i="10"/>
  <c r="G14" i="10"/>
  <c r="G11" i="10"/>
  <c r="G5" i="10"/>
  <c r="G6" i="10"/>
  <c r="G7" i="10"/>
  <c r="G8" i="10"/>
  <c r="G9" i="10"/>
  <c r="G10" i="10"/>
  <c r="G4" i="10"/>
  <c r="C18" i="10"/>
  <c r="E18" i="10"/>
  <c r="F18" i="10"/>
  <c r="E65" i="10"/>
  <c r="A16" i="5" l="1"/>
  <c r="A14" i="5"/>
  <c r="F87" i="10" l="1"/>
  <c r="F86" i="10"/>
  <c r="F85" i="10"/>
  <c r="F84" i="10"/>
  <c r="F83" i="10"/>
  <c r="F82" i="10"/>
  <c r="F94" i="10"/>
  <c r="F93" i="10"/>
  <c r="F91" i="10"/>
  <c r="F90" i="10"/>
  <c r="F89" i="10"/>
  <c r="F88" i="10"/>
  <c r="F79" i="10"/>
  <c r="F78" i="10"/>
  <c r="F76" i="10"/>
  <c r="F75" i="10"/>
  <c r="F74" i="10"/>
  <c r="F73" i="10"/>
  <c r="F72" i="10"/>
  <c r="F71" i="10"/>
  <c r="F70" i="10"/>
  <c r="F69" i="10"/>
  <c r="F68" i="10"/>
  <c r="F67" i="10"/>
  <c r="F64" i="10"/>
  <c r="F63" i="10"/>
  <c r="F49" i="10"/>
  <c r="F48" i="10"/>
  <c r="F46" i="10"/>
  <c r="F45" i="10"/>
  <c r="F44" i="10"/>
  <c r="F43" i="10"/>
  <c r="F42" i="10"/>
  <c r="F41" i="10"/>
  <c r="F40" i="10"/>
  <c r="F39" i="10"/>
  <c r="F38" i="10"/>
  <c r="F37" i="10"/>
  <c r="F36" i="10"/>
  <c r="F33" i="10"/>
  <c r="F32" i="10"/>
  <c r="F30" i="10"/>
  <c r="F29" i="10"/>
  <c r="F28" i="10"/>
  <c r="F27" i="10"/>
  <c r="F26" i="10"/>
  <c r="F22" i="10"/>
  <c r="F23" i="10"/>
  <c r="F24" i="10"/>
  <c r="F25" i="10"/>
  <c r="F21" i="10"/>
  <c r="F17" i="10"/>
  <c r="F16" i="10"/>
  <c r="F20" i="10"/>
  <c r="F12" i="10"/>
  <c r="F13" i="10"/>
  <c r="F14" i="10"/>
  <c r="F11" i="10"/>
  <c r="F5" i="10"/>
  <c r="F6" i="10"/>
  <c r="F7" i="10"/>
  <c r="F8" i="10"/>
  <c r="F9" i="10"/>
  <c r="F10" i="10"/>
  <c r="F4" i="10"/>
  <c r="B52" i="10" l="1"/>
  <c r="E52" i="10" s="1"/>
  <c r="B51" i="10"/>
  <c r="E51" i="10" s="1"/>
  <c r="E44" i="10"/>
  <c r="E45" i="10"/>
  <c r="E46" i="10"/>
  <c r="E47" i="10"/>
  <c r="E48" i="10"/>
  <c r="E49" i="10"/>
  <c r="E53" i="10"/>
  <c r="E54" i="10"/>
  <c r="E55" i="10"/>
  <c r="E56" i="10"/>
  <c r="E57" i="10"/>
  <c r="E58" i="10"/>
  <c r="E59" i="10"/>
  <c r="E60" i="10"/>
  <c r="E61" i="10"/>
  <c r="E62" i="10"/>
  <c r="E63" i="10"/>
  <c r="E64"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43" i="10"/>
  <c r="E28" i="10"/>
  <c r="E29" i="10"/>
  <c r="E30" i="10"/>
  <c r="E31" i="10"/>
  <c r="E32" i="10"/>
  <c r="E33" i="10"/>
  <c r="E35" i="10"/>
  <c r="E36" i="10"/>
  <c r="E37" i="10"/>
  <c r="E38" i="10"/>
  <c r="E39" i="10"/>
  <c r="E40" i="10"/>
  <c r="E41" i="10"/>
  <c r="E12" i="10"/>
  <c r="E13" i="10"/>
  <c r="E14" i="10"/>
  <c r="E15" i="10"/>
  <c r="E16" i="10"/>
  <c r="E17" i="10"/>
  <c r="E19" i="10"/>
  <c r="E20" i="10"/>
  <c r="E21" i="10"/>
  <c r="E22" i="10"/>
  <c r="E23" i="10"/>
  <c r="E24" i="10"/>
  <c r="E25" i="10"/>
  <c r="E27" i="10"/>
  <c r="E11" i="10"/>
  <c r="E5" i="10"/>
  <c r="E6" i="10"/>
  <c r="E7" i="10"/>
  <c r="E8" i="10"/>
  <c r="E9" i="10"/>
  <c r="E4" i="10"/>
  <c r="AD136" i="5"/>
  <c r="AD137" i="5"/>
  <c r="AD138" i="5"/>
  <c r="AD139" i="5"/>
  <c r="AD140" i="5"/>
  <c r="AD141" i="5"/>
  <c r="AD142" i="5"/>
  <c r="AD143" i="5"/>
  <c r="AD144" i="5"/>
  <c r="AD145" i="5"/>
  <c r="AD146" i="5"/>
  <c r="AD147" i="5"/>
  <c r="AD148" i="5"/>
  <c r="AD149" i="5"/>
  <c r="AD150" i="5"/>
  <c r="AD151" i="5"/>
  <c r="AD152" i="5"/>
  <c r="AD153" i="5"/>
  <c r="AD154" i="5"/>
  <c r="AD155" i="5"/>
  <c r="AD156" i="5"/>
  <c r="AD157" i="5"/>
  <c r="AD158" i="5"/>
  <c r="AD159" i="5"/>
  <c r="AD160" i="5"/>
  <c r="AD161" i="5"/>
  <c r="AD162" i="5"/>
  <c r="AD163" i="5"/>
  <c r="AD164" i="5"/>
  <c r="AD165" i="5"/>
  <c r="AD166" i="5"/>
  <c r="AD167" i="5"/>
  <c r="AD168" i="5"/>
  <c r="AD169" i="5"/>
  <c r="AD170" i="5"/>
  <c r="AD171" i="5"/>
  <c r="AD172" i="5"/>
  <c r="AD173" i="5"/>
  <c r="AD174" i="5"/>
  <c r="AD175" i="5"/>
  <c r="AD176" i="5"/>
  <c r="AD177" i="5"/>
  <c r="AD178" i="5"/>
  <c r="I37" i="25"/>
  <c r="G38" i="25"/>
  <c r="I38" i="25"/>
  <c r="G37" i="25"/>
  <c r="E38" i="25"/>
  <c r="E37" i="25"/>
  <c r="I36" i="25"/>
  <c r="G36" i="25"/>
  <c r="E36" i="25"/>
  <c r="E40" i="25" s="1"/>
  <c r="G62" i="10" l="1"/>
  <c r="G92" i="10" l="1"/>
  <c r="G77" i="10"/>
  <c r="H66" i="5" l="1"/>
  <c r="I74" i="10" l="1"/>
  <c r="I28" i="10"/>
  <c r="I60" i="10"/>
  <c r="I13" i="10"/>
  <c r="I76" i="10"/>
  <c r="I30" i="10"/>
  <c r="I89" i="10"/>
  <c r="I44" i="10"/>
  <c r="I61" i="10"/>
  <c r="I14" i="10"/>
  <c r="I90" i="10"/>
  <c r="I45" i="10"/>
  <c r="I59" i="10"/>
  <c r="I12" i="10"/>
  <c r="I75" i="10"/>
  <c r="I29" i="10"/>
  <c r="I91" i="10"/>
  <c r="I46" i="10"/>
  <c r="K87" i="23"/>
  <c r="V87" i="23"/>
  <c r="P87" i="23"/>
  <c r="Q59" i="5" l="1"/>
  <c r="Y63" i="5" l="1"/>
  <c r="H27" i="1" l="1"/>
  <c r="I40" i="25" l="1"/>
  <c r="G40" i="25"/>
  <c r="D49" i="1" l="1"/>
  <c r="AL80" i="23" l="1"/>
  <c r="B55" i="23" l="1"/>
  <c r="AL51" i="23"/>
  <c r="A8" i="5" l="1"/>
  <c r="V8" i="5"/>
  <c r="D52" i="2" l="1"/>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E64" i="2"/>
  <c r="E65" i="2"/>
  <c r="E66" i="2"/>
  <c r="E67" i="2"/>
  <c r="E68" i="2"/>
  <c r="E69" i="2"/>
  <c r="E70" i="2"/>
  <c r="E71" i="2"/>
  <c r="E72" i="2"/>
  <c r="E73" i="2"/>
  <c r="E74" i="2"/>
  <c r="E75" i="2"/>
  <c r="E76" i="2"/>
  <c r="E77" i="2"/>
  <c r="E78" i="2"/>
  <c r="E79" i="2"/>
  <c r="E80" i="2"/>
  <c r="E81" i="2"/>
  <c r="E82" i="2"/>
  <c r="E53" i="2"/>
  <c r="E54" i="2"/>
  <c r="E55" i="2"/>
  <c r="E56" i="2"/>
  <c r="E57" i="2"/>
  <c r="E58" i="2"/>
  <c r="E59" i="2"/>
  <c r="E60" i="2"/>
  <c r="E61" i="2"/>
  <c r="E62" i="2"/>
  <c r="E63" i="2"/>
  <c r="E47" i="2"/>
  <c r="E48" i="2"/>
  <c r="E49" i="2"/>
  <c r="E50" i="2"/>
  <c r="E51" i="2"/>
  <c r="E52" i="2"/>
  <c r="D47" i="2"/>
  <c r="D48" i="2"/>
  <c r="D49" i="2"/>
  <c r="D50" i="2"/>
  <c r="D51" i="2"/>
  <c r="AD183" i="5" l="1"/>
  <c r="AD184" i="5"/>
  <c r="AD185" i="5"/>
  <c r="AD186" i="5"/>
  <c r="AD187" i="5"/>
  <c r="AD188" i="5"/>
  <c r="AD189" i="5"/>
  <c r="AD190" i="5"/>
  <c r="AD191" i="5"/>
  <c r="AD192" i="5"/>
  <c r="AD193" i="5"/>
  <c r="AD194" i="5"/>
  <c r="AD195" i="5"/>
  <c r="AD196" i="5"/>
  <c r="AD197" i="5"/>
  <c r="AD198" i="5"/>
  <c r="AD199" i="5"/>
  <c r="AD200" i="5"/>
  <c r="AD201" i="5"/>
  <c r="AD202" i="5"/>
  <c r="AD203" i="5"/>
  <c r="AD204" i="5"/>
  <c r="AD205" i="5"/>
  <c r="AD206" i="5"/>
  <c r="AD207" i="5"/>
  <c r="AD208" i="5"/>
  <c r="AD209" i="5"/>
  <c r="AD210" i="5"/>
  <c r="AD211" i="5"/>
  <c r="AD212" i="5"/>
  <c r="AD213" i="5"/>
  <c r="AD214" i="5"/>
  <c r="AD215" i="5"/>
  <c r="AD216" i="5"/>
  <c r="AD217" i="5"/>
  <c r="AF7" i="23" l="1"/>
  <c r="AL7" i="23"/>
  <c r="A180" i="5" l="1"/>
  <c r="A7" i="23" l="1"/>
  <c r="A5" i="23"/>
  <c r="O34" i="24"/>
  <c r="B33" i="24"/>
  <c r="Q26" i="24"/>
  <c r="H5" i="24"/>
  <c r="AK111" i="23"/>
  <c r="AK110" i="23"/>
  <c r="AK109" i="23"/>
  <c r="AK104" i="23"/>
  <c r="AK103" i="23"/>
  <c r="AK102" i="23"/>
  <c r="B97" i="23"/>
  <c r="AK93" i="23"/>
  <c r="AK92" i="23"/>
  <c r="AK91" i="23"/>
  <c r="G90" i="23"/>
  <c r="J90" i="23" s="1"/>
  <c r="M90" i="23" s="1"/>
  <c r="P90" i="23" s="1"/>
  <c r="S90" i="23" s="1"/>
  <c r="V90" i="23" s="1"/>
  <c r="Y90" i="23" s="1"/>
  <c r="AB90" i="23" s="1"/>
  <c r="AE90" i="23" s="1"/>
  <c r="AH90" i="23" s="1"/>
  <c r="G101" i="23" s="1"/>
  <c r="J101" i="23" s="1"/>
  <c r="M101" i="23" s="1"/>
  <c r="P101" i="23" s="1"/>
  <c r="S101" i="23" s="1"/>
  <c r="V101" i="23" s="1"/>
  <c r="Y101" i="23" s="1"/>
  <c r="AB101" i="23" s="1"/>
  <c r="AE101" i="23" s="1"/>
  <c r="AH101" i="23" s="1"/>
  <c r="G108" i="23" s="1"/>
  <c r="J108" i="23" s="1"/>
  <c r="M108" i="23" s="1"/>
  <c r="P108" i="23" s="1"/>
  <c r="S108" i="23" s="1"/>
  <c r="V108" i="23" s="1"/>
  <c r="Y108" i="23" s="1"/>
  <c r="AB108" i="23" s="1"/>
  <c r="AE108" i="23" s="1"/>
  <c r="AH108" i="23" s="1"/>
  <c r="B26" i="23"/>
  <c r="AL23" i="23"/>
  <c r="AL53" i="23" s="1"/>
  <c r="AL82" i="23" s="1"/>
  <c r="AK105" i="23" l="1"/>
  <c r="AK94" i="23"/>
  <c r="AK112" i="23"/>
  <c r="V35" i="24"/>
  <c r="V42" i="24" s="1"/>
  <c r="AK114" i="23" l="1"/>
  <c r="S14" i="5"/>
  <c r="M14" i="5"/>
  <c r="I46" i="5" l="1"/>
  <c r="AK66" i="5" s="1"/>
  <c r="H5" i="1"/>
  <c r="V44" i="1" s="1"/>
  <c r="A18" i="5" l="1"/>
  <c r="I53" i="5"/>
  <c r="AA163" i="5"/>
  <c r="H67" i="2" s="1"/>
  <c r="AA171" i="5"/>
  <c r="H75" i="2" s="1"/>
  <c r="AA183" i="5"/>
  <c r="AA191" i="5"/>
  <c r="AA199" i="5"/>
  <c r="AA207" i="5"/>
  <c r="AA215" i="5"/>
  <c r="AA152" i="5"/>
  <c r="H56" i="2" s="1"/>
  <c r="AA138" i="5"/>
  <c r="H42" i="2" s="1"/>
  <c r="AA146" i="5"/>
  <c r="H50" i="2" s="1"/>
  <c r="AA151" i="5"/>
  <c r="H55" i="2" s="1"/>
  <c r="AA164" i="5"/>
  <c r="H68" i="2" s="1"/>
  <c r="AA172" i="5"/>
  <c r="H76" i="2" s="1"/>
  <c r="AA184" i="5"/>
  <c r="H84" i="2" s="1"/>
  <c r="AA192" i="5"/>
  <c r="AA200" i="5"/>
  <c r="AA208" i="5"/>
  <c r="AA216" i="5"/>
  <c r="AA153" i="5"/>
  <c r="H57" i="2" s="1"/>
  <c r="AA139" i="5"/>
  <c r="H43" i="2" s="1"/>
  <c r="AA206" i="5"/>
  <c r="AA157" i="5"/>
  <c r="H61" i="2" s="1"/>
  <c r="AA165" i="5"/>
  <c r="H69" i="2" s="1"/>
  <c r="AA173" i="5"/>
  <c r="H77" i="2" s="1"/>
  <c r="AA185" i="5"/>
  <c r="H85" i="2" s="1"/>
  <c r="AA193" i="5"/>
  <c r="AA201" i="5"/>
  <c r="AA209" i="5"/>
  <c r="AA217" i="5"/>
  <c r="AA154" i="5"/>
  <c r="H58" i="2" s="1"/>
  <c r="AA140" i="5"/>
  <c r="H44" i="2" s="1"/>
  <c r="AA178" i="5"/>
  <c r="H82" i="2" s="1"/>
  <c r="AA158" i="5"/>
  <c r="H62" i="2" s="1"/>
  <c r="AA166" i="5"/>
  <c r="H70" i="2" s="1"/>
  <c r="AA174" i="5"/>
  <c r="H78" i="2" s="1"/>
  <c r="AA186" i="5"/>
  <c r="H86" i="2" s="1"/>
  <c r="AA194" i="5"/>
  <c r="AA202" i="5"/>
  <c r="AA210" i="5"/>
  <c r="AA147" i="5"/>
  <c r="H51" i="2" s="1"/>
  <c r="AA155" i="5"/>
  <c r="H59" i="2" s="1"/>
  <c r="AA141" i="5"/>
  <c r="H45" i="2" s="1"/>
  <c r="AA162" i="5"/>
  <c r="H66" i="2" s="1"/>
  <c r="AA137" i="5"/>
  <c r="H41" i="2" s="1"/>
  <c r="AA159" i="5"/>
  <c r="H63" i="2" s="1"/>
  <c r="AA167" i="5"/>
  <c r="H71" i="2" s="1"/>
  <c r="AA175" i="5"/>
  <c r="H79" i="2" s="1"/>
  <c r="AA187" i="5"/>
  <c r="H87" i="2" s="1"/>
  <c r="AA195" i="5"/>
  <c r="AA203" i="5"/>
  <c r="AA211" i="5"/>
  <c r="AA148" i="5"/>
  <c r="H52" i="2" s="1"/>
  <c r="AA156" i="5"/>
  <c r="H60" i="2" s="1"/>
  <c r="AA142" i="5"/>
  <c r="H46" i="2" s="1"/>
  <c r="AA170" i="5"/>
  <c r="H74" i="2" s="1"/>
  <c r="AA214" i="5"/>
  <c r="AA145" i="5"/>
  <c r="H49" i="2" s="1"/>
  <c r="AA160" i="5"/>
  <c r="H64" i="2" s="1"/>
  <c r="AA168" i="5"/>
  <c r="H72" i="2" s="1"/>
  <c r="AA176" i="5"/>
  <c r="H80" i="2" s="1"/>
  <c r="AA188" i="5"/>
  <c r="H88" i="2" s="1"/>
  <c r="AA196" i="5"/>
  <c r="AA204" i="5"/>
  <c r="AA212" i="5"/>
  <c r="AA149" i="5"/>
  <c r="H53" i="2" s="1"/>
  <c r="AA135" i="5"/>
  <c r="H39" i="2" s="1"/>
  <c r="AA143" i="5"/>
  <c r="H47" i="2" s="1"/>
  <c r="AA190" i="5"/>
  <c r="H90" i="2" s="1"/>
  <c r="AA161" i="5"/>
  <c r="H65" i="2" s="1"/>
  <c r="AA169" i="5"/>
  <c r="H73" i="2" s="1"/>
  <c r="AA177" i="5"/>
  <c r="H81" i="2" s="1"/>
  <c r="AA189" i="5"/>
  <c r="H89" i="2" s="1"/>
  <c r="AA197" i="5"/>
  <c r="AA205" i="5"/>
  <c r="AA213" i="5"/>
  <c r="AA150" i="5"/>
  <c r="H54" i="2" s="1"/>
  <c r="AA136" i="5"/>
  <c r="H40" i="2" s="1"/>
  <c r="AA144" i="5"/>
  <c r="H48" i="2" s="1"/>
  <c r="AA198" i="5"/>
  <c r="B4" i="20" l="1"/>
  <c r="Y14" i="5" l="1"/>
  <c r="Y12" i="5"/>
  <c r="AF10" i="5"/>
  <c r="A41" i="1" l="1"/>
  <c r="D46" i="1" l="1"/>
  <c r="J5" i="17" l="1"/>
  <c r="H5" i="17"/>
  <c r="B5" i="17"/>
  <c r="V33" i="1" l="1"/>
  <c r="AD135" i="5"/>
  <c r="AD134" i="5"/>
  <c r="D104" i="2"/>
  <c r="E104" i="2"/>
  <c r="D105" i="2"/>
  <c r="E105" i="2"/>
  <c r="D106" i="2"/>
  <c r="E106" i="2"/>
  <c r="D107" i="2"/>
  <c r="E107" i="2"/>
  <c r="D108" i="2"/>
  <c r="E108" i="2"/>
  <c r="D109" i="2"/>
  <c r="E109" i="2"/>
  <c r="D110" i="2"/>
  <c r="E110" i="2"/>
  <c r="D111" i="2"/>
  <c r="E111" i="2"/>
  <c r="D112" i="2"/>
  <c r="E112" i="2"/>
  <c r="D113" i="2"/>
  <c r="E113" i="2"/>
  <c r="D114" i="2"/>
  <c r="E114" i="2"/>
  <c r="D115" i="2"/>
  <c r="E115" i="2"/>
  <c r="D116" i="2"/>
  <c r="E116" i="2"/>
  <c r="D117" i="2"/>
  <c r="E117" i="2"/>
  <c r="D39" i="2"/>
  <c r="E39" i="2"/>
  <c r="D40" i="2"/>
  <c r="E40" i="2"/>
  <c r="D41" i="2"/>
  <c r="E41" i="2"/>
  <c r="D42" i="2"/>
  <c r="E42" i="2"/>
  <c r="D43" i="2"/>
  <c r="E43" i="2"/>
  <c r="D44" i="2"/>
  <c r="E44" i="2"/>
  <c r="D45" i="2"/>
  <c r="E45" i="2"/>
  <c r="D46" i="2"/>
  <c r="E46" i="2"/>
  <c r="D83" i="2"/>
  <c r="E83" i="2"/>
  <c r="D84" i="2"/>
  <c r="E84" i="2"/>
  <c r="D85" i="2"/>
  <c r="E85" i="2"/>
  <c r="D86" i="2"/>
  <c r="E86" i="2"/>
  <c r="D87" i="2"/>
  <c r="E87" i="2"/>
  <c r="D88" i="2"/>
  <c r="E88" i="2"/>
  <c r="D89" i="2"/>
  <c r="E89" i="2"/>
  <c r="D90" i="2"/>
  <c r="E90" i="2"/>
  <c r="D91" i="2"/>
  <c r="E91" i="2"/>
  <c r="D92" i="2"/>
  <c r="E92" i="2"/>
  <c r="D93" i="2"/>
  <c r="E93" i="2"/>
  <c r="D94" i="2"/>
  <c r="E94" i="2"/>
  <c r="D95" i="2"/>
  <c r="E95" i="2"/>
  <c r="D96" i="2"/>
  <c r="E96" i="2"/>
  <c r="D97" i="2"/>
  <c r="E97" i="2"/>
  <c r="D98" i="2"/>
  <c r="E98" i="2"/>
  <c r="D99" i="2"/>
  <c r="E99" i="2"/>
  <c r="D100" i="2"/>
  <c r="E100" i="2"/>
  <c r="D101" i="2"/>
  <c r="E101" i="2"/>
  <c r="D102" i="2"/>
  <c r="E102" i="2"/>
  <c r="D103" i="2"/>
  <c r="E103" i="2"/>
  <c r="E38" i="2"/>
  <c r="D38" i="2"/>
  <c r="D37" i="2"/>
  <c r="E37" i="2"/>
  <c r="D21" i="2"/>
  <c r="E21" i="2"/>
  <c r="D22" i="2"/>
  <c r="E22" i="2"/>
  <c r="D23" i="2"/>
  <c r="E23" i="2"/>
  <c r="D24" i="2"/>
  <c r="E24" i="2"/>
  <c r="D25" i="2"/>
  <c r="E25" i="2"/>
  <c r="D26" i="2"/>
  <c r="E26" i="2"/>
  <c r="D27" i="2"/>
  <c r="E27" i="2"/>
  <c r="D28" i="2"/>
  <c r="E28" i="2"/>
  <c r="D29" i="2"/>
  <c r="E29" i="2"/>
  <c r="D30" i="2"/>
  <c r="E30" i="2"/>
  <c r="D31" i="2"/>
  <c r="E31" i="2"/>
  <c r="D32" i="2"/>
  <c r="E32" i="2"/>
  <c r="D33" i="2"/>
  <c r="E33" i="2"/>
  <c r="D34" i="2"/>
  <c r="E34" i="2"/>
  <c r="D35" i="2"/>
  <c r="E35" i="2"/>
  <c r="D36" i="2"/>
  <c r="E36" i="2"/>
  <c r="AN203" i="5"/>
  <c r="AN202" i="5"/>
  <c r="AN201" i="5"/>
  <c r="AN200" i="5"/>
  <c r="AN199" i="5"/>
  <c r="AN198" i="5"/>
  <c r="AN197" i="5"/>
  <c r="AN196" i="5"/>
  <c r="AN195" i="5"/>
  <c r="AN194" i="5"/>
  <c r="AN193" i="5"/>
  <c r="AN214" i="5"/>
  <c r="AN213" i="5"/>
  <c r="AN212" i="5"/>
  <c r="AN211" i="5"/>
  <c r="AN210" i="5"/>
  <c r="AN209" i="5"/>
  <c r="AN208" i="5"/>
  <c r="H107" i="2"/>
  <c r="AN206" i="5"/>
  <c r="AN205" i="5"/>
  <c r="AN204" i="5"/>
  <c r="H100" i="2" l="1"/>
  <c r="H97" i="2"/>
  <c r="H96" i="2"/>
  <c r="H111" i="2"/>
  <c r="H103" i="2"/>
  <c r="H93" i="2"/>
  <c r="H114" i="2"/>
  <c r="H109" i="2"/>
  <c r="H98" i="2"/>
  <c r="H113" i="2"/>
  <c r="H106" i="2"/>
  <c r="H104" i="2"/>
  <c r="AN207" i="5"/>
  <c r="H95" i="2"/>
  <c r="H110" i="2"/>
  <c r="H108" i="2"/>
  <c r="H94" i="2"/>
  <c r="H102" i="2"/>
  <c r="H101" i="2"/>
  <c r="H99" i="2"/>
  <c r="H112" i="2"/>
  <c r="H105" i="2"/>
  <c r="AK87" i="5"/>
  <c r="AK86" i="5"/>
  <c r="AK85" i="5"/>
  <c r="AK81" i="5"/>
  <c r="AK80" i="5"/>
  <c r="AK79" i="5"/>
  <c r="V10" i="5" l="1"/>
  <c r="G70" i="5" l="1"/>
  <c r="J70" i="5" s="1"/>
  <c r="M70" i="5" s="1"/>
  <c r="P70" i="5" s="1"/>
  <c r="S70" i="5" s="1"/>
  <c r="V70" i="5" s="1"/>
  <c r="Y70" i="5" s="1"/>
  <c r="AB70" i="5" s="1"/>
  <c r="AE70" i="5" s="1"/>
  <c r="AH70" i="5" s="1"/>
  <c r="G78" i="5" s="1"/>
  <c r="J78" i="5" s="1"/>
  <c r="M78" i="5" s="1"/>
  <c r="P78" i="5" s="1"/>
  <c r="S78" i="5" s="1"/>
  <c r="V78" i="5" s="1"/>
  <c r="Y78" i="5" s="1"/>
  <c r="AB78" i="5" s="1"/>
  <c r="AE78" i="5" s="1"/>
  <c r="AH78" i="5" s="1"/>
  <c r="G84" i="5" s="1"/>
  <c r="J84" i="5" s="1"/>
  <c r="M84" i="5" s="1"/>
  <c r="P84" i="5" s="1"/>
  <c r="S84" i="5" s="1"/>
  <c r="V84" i="5" s="1"/>
  <c r="Y84" i="5" s="1"/>
  <c r="AB84" i="5" s="1"/>
  <c r="AE84" i="5" s="1"/>
  <c r="AH84" i="5" s="1"/>
  <c r="J101" i="2" l="1"/>
  <c r="I101" i="2"/>
  <c r="I116" i="2"/>
  <c r="J116" i="2"/>
  <c r="I108" i="2"/>
  <c r="J108" i="2"/>
  <c r="I40" i="2"/>
  <c r="J40" i="2"/>
  <c r="J109" i="2"/>
  <c r="I109" i="2"/>
  <c r="J114" i="2"/>
  <c r="I114" i="2"/>
  <c r="I45" i="2"/>
  <c r="J45" i="2"/>
  <c r="J107" i="2"/>
  <c r="I107" i="2"/>
  <c r="I50" i="2"/>
  <c r="J50" i="2"/>
  <c r="J103" i="2"/>
  <c r="I103" i="2"/>
  <c r="J106" i="2"/>
  <c r="I106" i="2"/>
  <c r="I39" i="2"/>
  <c r="J39" i="2"/>
  <c r="I115" i="2"/>
  <c r="J115" i="2"/>
  <c r="J84" i="2"/>
  <c r="I84" i="2"/>
  <c r="I44" i="2"/>
  <c r="J44" i="2"/>
  <c r="I102" i="2"/>
  <c r="J102" i="2"/>
  <c r="J105" i="2"/>
  <c r="I105" i="2"/>
  <c r="I113" i="2"/>
  <c r="J113" i="2"/>
  <c r="I47" i="2"/>
  <c r="J47" i="2"/>
  <c r="I48" i="2"/>
  <c r="J48" i="2"/>
  <c r="J43" i="2"/>
  <c r="I43" i="2"/>
  <c r="I46" i="2"/>
  <c r="J46" i="2"/>
  <c r="I104" i="2"/>
  <c r="J104" i="2"/>
  <c r="J112" i="2"/>
  <c r="I112" i="2"/>
  <c r="I117" i="2"/>
  <c r="J117" i="2"/>
  <c r="I42" i="2"/>
  <c r="J42" i="2"/>
  <c r="I111" i="2"/>
  <c r="J111" i="2"/>
  <c r="I41" i="2"/>
  <c r="J41" i="2"/>
  <c r="J110" i="2"/>
  <c r="I110" i="2"/>
  <c r="I49" i="2"/>
  <c r="J49" i="2"/>
  <c r="I85" i="2"/>
  <c r="J85" i="2"/>
  <c r="J87" i="2"/>
  <c r="I87" i="2"/>
  <c r="J89" i="2"/>
  <c r="I89" i="2"/>
  <c r="I90" i="2"/>
  <c r="J90" i="2"/>
  <c r="J86" i="2"/>
  <c r="I86" i="2"/>
  <c r="I88" i="2"/>
  <c r="J88" i="2"/>
  <c r="J82" i="2"/>
  <c r="I82" i="2"/>
  <c r="J80" i="2"/>
  <c r="I80" i="2"/>
  <c r="J77" i="2"/>
  <c r="I77" i="2"/>
  <c r="J81" i="2"/>
  <c r="I81" i="2"/>
  <c r="J66" i="2"/>
  <c r="I66" i="2"/>
  <c r="J64" i="2"/>
  <c r="I64" i="2"/>
  <c r="I78" i="2"/>
  <c r="J78" i="2"/>
  <c r="J69" i="2"/>
  <c r="I69" i="2"/>
  <c r="I70" i="2"/>
  <c r="J70" i="2"/>
  <c r="I76" i="2"/>
  <c r="J76" i="2"/>
  <c r="I79" i="2"/>
  <c r="J79" i="2"/>
  <c r="I62" i="2"/>
  <c r="J62" i="2"/>
  <c r="J68" i="2"/>
  <c r="I68" i="2"/>
  <c r="I74" i="2"/>
  <c r="J74" i="2"/>
  <c r="J67" i="2"/>
  <c r="I67" i="2"/>
  <c r="J73" i="2"/>
  <c r="I73" i="2"/>
  <c r="I71" i="2"/>
  <c r="J71" i="2"/>
  <c r="J72" i="2"/>
  <c r="I72" i="2"/>
  <c r="J75" i="2"/>
  <c r="I75" i="2"/>
  <c r="J65" i="2"/>
  <c r="I65" i="2"/>
  <c r="I63" i="2"/>
  <c r="J63" i="2"/>
  <c r="I61" i="2"/>
  <c r="J61" i="2"/>
  <c r="J55" i="2"/>
  <c r="I55" i="2"/>
  <c r="I35" i="2"/>
  <c r="J35" i="2"/>
  <c r="I26" i="2"/>
  <c r="J26" i="2"/>
  <c r="J31" i="2"/>
  <c r="I31" i="2"/>
  <c r="J24" i="2"/>
  <c r="I24" i="2"/>
  <c r="I33" i="2"/>
  <c r="J33" i="2"/>
  <c r="J23" i="2"/>
  <c r="I23" i="2"/>
  <c r="J58" i="2"/>
  <c r="I58" i="2"/>
  <c r="J56" i="2"/>
  <c r="I56" i="2"/>
  <c r="I53" i="2"/>
  <c r="J53" i="2"/>
  <c r="I21" i="2"/>
  <c r="J21" i="2"/>
  <c r="J36" i="2"/>
  <c r="I36" i="2"/>
  <c r="J51" i="2"/>
  <c r="I51" i="2"/>
  <c r="I25" i="2"/>
  <c r="J25" i="2"/>
  <c r="J57" i="2"/>
  <c r="I57" i="2"/>
  <c r="I29" i="2"/>
  <c r="J29" i="2"/>
  <c r="I27" i="2"/>
  <c r="J27" i="2"/>
  <c r="I54" i="2"/>
  <c r="J54" i="2"/>
  <c r="I60" i="2"/>
  <c r="J60" i="2"/>
  <c r="I22" i="2"/>
  <c r="J22" i="2"/>
  <c r="J32" i="2"/>
  <c r="I32" i="2"/>
  <c r="J30" i="2"/>
  <c r="I30" i="2"/>
  <c r="J34" i="2"/>
  <c r="I34" i="2"/>
  <c r="J28" i="2"/>
  <c r="I28" i="2"/>
  <c r="J37" i="2"/>
  <c r="I37" i="2"/>
  <c r="J59" i="2"/>
  <c r="I59" i="2"/>
  <c r="J52" i="2"/>
  <c r="I52" i="2"/>
  <c r="I97" i="2"/>
  <c r="J97" i="2"/>
  <c r="J96" i="2"/>
  <c r="I96" i="2"/>
  <c r="J99" i="2"/>
  <c r="I99" i="2"/>
  <c r="J100" i="2"/>
  <c r="I100" i="2"/>
  <c r="J94" i="2"/>
  <c r="I94" i="2"/>
  <c r="I98" i="2"/>
  <c r="J98" i="2"/>
  <c r="J83" i="2"/>
  <c r="I83" i="2"/>
  <c r="I92" i="2"/>
  <c r="J92" i="2"/>
  <c r="I95" i="2"/>
  <c r="J95" i="2"/>
  <c r="J93" i="2"/>
  <c r="I93" i="2"/>
  <c r="I91" i="2"/>
  <c r="J91" i="2"/>
  <c r="Y64" i="5"/>
  <c r="H30" i="1" l="1"/>
  <c r="H28" i="1"/>
  <c r="AA3" i="1"/>
  <c r="AA99" i="5" l="1"/>
  <c r="AX99" i="5" l="1"/>
  <c r="AT99" i="5"/>
  <c r="AW99" i="5"/>
  <c r="AZ99" i="5"/>
  <c r="AV99" i="5"/>
  <c r="AR99" i="5"/>
  <c r="AN99" i="5"/>
  <c r="AY99" i="5"/>
  <c r="AU99" i="5"/>
  <c r="AQ99" i="5"/>
  <c r="AS99" i="5"/>
  <c r="V44" i="5" l="1"/>
  <c r="AK73" i="5"/>
  <c r="AK72" i="5"/>
  <c r="H91" i="2" l="1"/>
  <c r="H92" i="2"/>
  <c r="H115" i="2"/>
  <c r="H116" i="2"/>
  <c r="H117" i="2"/>
  <c r="V52" i="5"/>
  <c r="I47" i="5"/>
  <c r="F7" i="13"/>
  <c r="F10" i="13"/>
  <c r="F11" i="13"/>
  <c r="F12" i="13"/>
  <c r="F13" i="13"/>
  <c r="F15" i="13"/>
  <c r="F16" i="13"/>
  <c r="F17" i="13"/>
  <c r="F18" i="13"/>
  <c r="E7" i="13"/>
  <c r="E12" i="13"/>
  <c r="D7" i="13"/>
  <c r="D8" i="2"/>
  <c r="H9" i="2"/>
  <c r="AA101" i="5"/>
  <c r="AA102" i="5"/>
  <c r="AA103" i="5"/>
  <c r="AA104" i="5"/>
  <c r="AA105" i="5"/>
  <c r="AA106" i="5"/>
  <c r="AA107" i="5"/>
  <c r="AA108" i="5"/>
  <c r="AA109" i="5"/>
  <c r="AA110" i="5"/>
  <c r="AA111" i="5"/>
  <c r="H21" i="2" s="1"/>
  <c r="AA112" i="5"/>
  <c r="H22" i="2" s="1"/>
  <c r="AA113" i="5"/>
  <c r="H23" i="2" s="1"/>
  <c r="AA114" i="5"/>
  <c r="H24" i="2" s="1"/>
  <c r="AA115" i="5"/>
  <c r="H25" i="2" s="1"/>
  <c r="AA116" i="5"/>
  <c r="H26" i="2" s="1"/>
  <c r="AA117" i="5"/>
  <c r="H27" i="2" s="1"/>
  <c r="AA118" i="5"/>
  <c r="H28" i="2" s="1"/>
  <c r="AA119" i="5"/>
  <c r="H29" i="2" s="1"/>
  <c r="AA120" i="5"/>
  <c r="H30" i="2" s="1"/>
  <c r="AA121" i="5"/>
  <c r="H31" i="2" s="1"/>
  <c r="AA122" i="5"/>
  <c r="H32" i="2" s="1"/>
  <c r="AA123" i="5"/>
  <c r="H33" i="2" s="1"/>
  <c r="AA124" i="5"/>
  <c r="H34" i="2" s="1"/>
  <c r="AA125" i="5"/>
  <c r="H35" i="2" s="1"/>
  <c r="AA126" i="5"/>
  <c r="H36" i="2" s="1"/>
  <c r="AA127" i="5"/>
  <c r="H37" i="2" s="1"/>
  <c r="AA134" i="5"/>
  <c r="H38" i="2" s="1"/>
  <c r="H83" i="2"/>
  <c r="E8" i="2"/>
  <c r="M47" i="5"/>
  <c r="Q47" i="5"/>
  <c r="Q51" i="5" s="1"/>
  <c r="F14" i="13"/>
  <c r="C7" i="13"/>
  <c r="C8" i="13"/>
  <c r="C9" i="13"/>
  <c r="C10" i="13"/>
  <c r="C11" i="13"/>
  <c r="C12" i="13"/>
  <c r="C13" i="13"/>
  <c r="C14" i="13"/>
  <c r="C15" i="13"/>
  <c r="C16" i="13"/>
  <c r="C17" i="13"/>
  <c r="C18" i="13"/>
  <c r="D8" i="13"/>
  <c r="D9" i="13"/>
  <c r="D10" i="13"/>
  <c r="D11" i="13"/>
  <c r="D12" i="13"/>
  <c r="D13" i="13"/>
  <c r="D14" i="13"/>
  <c r="D15" i="13"/>
  <c r="D16" i="13"/>
  <c r="D17" i="13"/>
  <c r="D18" i="13"/>
  <c r="M28" i="1"/>
  <c r="E10" i="5"/>
  <c r="A10" i="5"/>
  <c r="M46" i="5"/>
  <c r="X17" i="5"/>
  <c r="Q46" i="5"/>
  <c r="B85" i="12"/>
  <c r="B58" i="12"/>
  <c r="B31" i="12"/>
  <c r="F92" i="10"/>
  <c r="F77" i="10"/>
  <c r="F62" i="10"/>
  <c r="F47" i="10"/>
  <c r="F15" i="10"/>
  <c r="F19" i="10"/>
  <c r="F35" i="10"/>
  <c r="F51" i="10"/>
  <c r="F52" i="10"/>
  <c r="F53" i="10"/>
  <c r="F54" i="10"/>
  <c r="F55" i="10"/>
  <c r="F56" i="10"/>
  <c r="F57" i="10"/>
  <c r="F58" i="10"/>
  <c r="F59" i="10"/>
  <c r="F60" i="10"/>
  <c r="F61" i="10"/>
  <c r="F66" i="10"/>
  <c r="F81" i="10"/>
  <c r="F96" i="10"/>
  <c r="F97" i="10"/>
  <c r="F98" i="10"/>
  <c r="J38" i="2"/>
  <c r="D20" i="2"/>
  <c r="D19" i="2"/>
  <c r="D18" i="2"/>
  <c r="D17" i="2"/>
  <c r="D16" i="2"/>
  <c r="D15" i="2"/>
  <c r="D14" i="2"/>
  <c r="D13" i="2"/>
  <c r="D12" i="2"/>
  <c r="D11" i="2"/>
  <c r="D10" i="2"/>
  <c r="D9" i="2"/>
  <c r="G18" i="13"/>
  <c r="G17" i="13"/>
  <c r="G16" i="13"/>
  <c r="E18" i="13"/>
  <c r="E17" i="13"/>
  <c r="E16" i="13"/>
  <c r="E15" i="13"/>
  <c r="E13" i="13"/>
  <c r="E11" i="13"/>
  <c r="E10" i="13"/>
  <c r="E9" i="13"/>
  <c r="E8" i="13"/>
  <c r="E14" i="13"/>
  <c r="A25" i="1"/>
  <c r="A24" i="1"/>
  <c r="A23" i="1"/>
  <c r="A22" i="1"/>
  <c r="A21" i="1"/>
  <c r="A20" i="1"/>
  <c r="A19" i="1"/>
  <c r="B84" i="12"/>
  <c r="B83" i="12"/>
  <c r="B82" i="12"/>
  <c r="B81" i="12"/>
  <c r="B80" i="12"/>
  <c r="B79" i="12"/>
  <c r="B78" i="12"/>
  <c r="B77" i="12"/>
  <c r="B76" i="12"/>
  <c r="B75" i="12"/>
  <c r="B74" i="12"/>
  <c r="B73" i="12"/>
  <c r="B72" i="12"/>
  <c r="B71" i="12"/>
  <c r="B70" i="12"/>
  <c r="B69" i="12"/>
  <c r="B68" i="12"/>
  <c r="B67" i="12"/>
  <c r="B66" i="12"/>
  <c r="B65" i="12"/>
  <c r="B64" i="12"/>
  <c r="B63" i="12"/>
  <c r="B62" i="12"/>
  <c r="B61" i="12"/>
  <c r="B60" i="12"/>
  <c r="B59" i="12"/>
  <c r="B57" i="12"/>
  <c r="B56" i="12"/>
  <c r="B55" i="12"/>
  <c r="B54" i="12"/>
  <c r="B53" i="12"/>
  <c r="B52" i="12"/>
  <c r="B51" i="12"/>
  <c r="B50" i="12"/>
  <c r="B49" i="12"/>
  <c r="B48" i="12"/>
  <c r="B47" i="12"/>
  <c r="B46" i="12"/>
  <c r="B45" i="12"/>
  <c r="B44" i="12"/>
  <c r="B43" i="12"/>
  <c r="B42" i="12"/>
  <c r="B41" i="12"/>
  <c r="B40" i="12"/>
  <c r="B39" i="12"/>
  <c r="B38" i="12"/>
  <c r="B37" i="12"/>
  <c r="B36" i="12"/>
  <c r="B35" i="12"/>
  <c r="B34" i="12"/>
  <c r="B33" i="12"/>
  <c r="B32"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96" i="10"/>
  <c r="B95" i="10"/>
  <c r="B94" i="10"/>
  <c r="C94" i="10"/>
  <c r="D94" i="10"/>
  <c r="B93" i="10"/>
  <c r="B92" i="10"/>
  <c r="B91" i="10"/>
  <c r="B90" i="10"/>
  <c r="C90" i="10"/>
  <c r="D90" i="10"/>
  <c r="B89" i="10"/>
  <c r="B88" i="10"/>
  <c r="B87" i="10"/>
  <c r="B86" i="10"/>
  <c r="C86" i="10"/>
  <c r="D86" i="10"/>
  <c r="B85" i="10"/>
  <c r="B84" i="10"/>
  <c r="B83" i="10"/>
  <c r="B82" i="10"/>
  <c r="C82" i="10"/>
  <c r="D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D96" i="10"/>
  <c r="C96" i="10"/>
  <c r="D95" i="10"/>
  <c r="C95" i="10"/>
  <c r="D93" i="10"/>
  <c r="C93" i="10"/>
  <c r="D92" i="10"/>
  <c r="C92" i="10"/>
  <c r="D91" i="10"/>
  <c r="C91" i="10"/>
  <c r="D89" i="10"/>
  <c r="C89" i="10"/>
  <c r="D88" i="10"/>
  <c r="C88" i="10"/>
  <c r="C87" i="10"/>
  <c r="D85" i="10"/>
  <c r="C85" i="10"/>
  <c r="D84" i="10"/>
  <c r="C84" i="10"/>
  <c r="D83" i="10"/>
  <c r="C83" i="10"/>
  <c r="D81" i="10"/>
  <c r="C81" i="10"/>
  <c r="D80" i="10"/>
  <c r="C80" i="10"/>
  <c r="D79" i="10"/>
  <c r="C79" i="10"/>
  <c r="D78" i="10"/>
  <c r="C78" i="10"/>
  <c r="D77" i="10"/>
  <c r="C77" i="10"/>
  <c r="D76" i="10"/>
  <c r="C76" i="10"/>
  <c r="D75" i="10"/>
  <c r="C75" i="10"/>
  <c r="D74" i="10"/>
  <c r="C74" i="10"/>
  <c r="D73" i="10"/>
  <c r="C73" i="10"/>
  <c r="C72" i="10"/>
  <c r="D71" i="10"/>
  <c r="C71" i="10"/>
  <c r="D70" i="10"/>
  <c r="C70" i="10"/>
  <c r="D69" i="10"/>
  <c r="C69" i="10"/>
  <c r="D68" i="10"/>
  <c r="C68" i="10"/>
  <c r="D67" i="10"/>
  <c r="C67" i="10"/>
  <c r="D66" i="10"/>
  <c r="C66" i="10"/>
  <c r="D65" i="10"/>
  <c r="C65" i="10"/>
  <c r="D64" i="10"/>
  <c r="C64" i="10"/>
  <c r="D63" i="10"/>
  <c r="C63" i="10"/>
  <c r="D62" i="10"/>
  <c r="C62" i="10"/>
  <c r="D61" i="10"/>
  <c r="C61" i="10"/>
  <c r="D60" i="10"/>
  <c r="C60" i="10"/>
  <c r="D59" i="10"/>
  <c r="C59" i="10"/>
  <c r="D58" i="10"/>
  <c r="C58" i="10"/>
  <c r="C57" i="10"/>
  <c r="D56" i="10"/>
  <c r="C56" i="10"/>
  <c r="D55" i="10"/>
  <c r="C55" i="10"/>
  <c r="D54" i="10"/>
  <c r="C54" i="10"/>
  <c r="D53" i="10"/>
  <c r="C53" i="10"/>
  <c r="D52" i="10"/>
  <c r="C52" i="10"/>
  <c r="C51" i="10"/>
  <c r="C50" i="10"/>
  <c r="B50" i="10"/>
  <c r="C49" i="10"/>
  <c r="B49" i="10"/>
  <c r="D49" i="10"/>
  <c r="C48" i="10"/>
  <c r="B48" i="10"/>
  <c r="C47" i="10"/>
  <c r="B47" i="10"/>
  <c r="C46" i="10"/>
  <c r="B46" i="10"/>
  <c r="C45" i="10"/>
  <c r="B45" i="10"/>
  <c r="D45" i="10"/>
  <c r="C44" i="10"/>
  <c r="B44" i="10"/>
  <c r="C43" i="10"/>
  <c r="B43" i="10"/>
  <c r="D43" i="10"/>
  <c r="C42" i="10"/>
  <c r="B42" i="10"/>
  <c r="C41" i="10"/>
  <c r="B41" i="10"/>
  <c r="C40" i="10"/>
  <c r="B40" i="10"/>
  <c r="C39" i="10"/>
  <c r="B39" i="10"/>
  <c r="D39" i="10"/>
  <c r="C38" i="10"/>
  <c r="B38" i="10"/>
  <c r="C37" i="10"/>
  <c r="B37" i="10"/>
  <c r="D37" i="10"/>
  <c r="D51" i="10"/>
  <c r="D50" i="10"/>
  <c r="D48" i="10"/>
  <c r="D47" i="10"/>
  <c r="D46" i="10"/>
  <c r="D44" i="10"/>
  <c r="D40" i="10"/>
  <c r="D38" i="10"/>
  <c r="D36" i="10"/>
  <c r="C36" i="10"/>
  <c r="B36" i="10"/>
  <c r="D35" i="10"/>
  <c r="D19" i="10"/>
  <c r="C35" i="10"/>
  <c r="B35" i="10"/>
  <c r="C33" i="10"/>
  <c r="B33" i="10"/>
  <c r="D33" i="10"/>
  <c r="C32" i="10"/>
  <c r="B32" i="10"/>
  <c r="C31" i="10"/>
  <c r="B31" i="10"/>
  <c r="D31" i="10"/>
  <c r="C30" i="10"/>
  <c r="B30" i="10"/>
  <c r="C29" i="10"/>
  <c r="B29" i="10"/>
  <c r="D29" i="10"/>
  <c r="C28" i="10"/>
  <c r="B28" i="10"/>
  <c r="C27" i="10"/>
  <c r="B27" i="10"/>
  <c r="D27" i="10"/>
  <c r="C26" i="10"/>
  <c r="B26" i="10"/>
  <c r="C25" i="10"/>
  <c r="B25" i="10"/>
  <c r="C24" i="10"/>
  <c r="B24" i="10"/>
  <c r="C23" i="10"/>
  <c r="B23" i="10"/>
  <c r="D23" i="10"/>
  <c r="C22" i="10"/>
  <c r="B22" i="10"/>
  <c r="C21" i="10"/>
  <c r="B21" i="10"/>
  <c r="D21" i="10"/>
  <c r="D34" i="10"/>
  <c r="D32" i="10"/>
  <c r="D30" i="10"/>
  <c r="D28" i="10"/>
  <c r="D24" i="10"/>
  <c r="D22" i="10"/>
  <c r="D20" i="10"/>
  <c r="C20" i="10"/>
  <c r="B20" i="10"/>
  <c r="C19" i="10"/>
  <c r="B19" i="10"/>
  <c r="D18" i="10"/>
  <c r="D17" i="10"/>
  <c r="D16" i="10"/>
  <c r="B16" i="10"/>
  <c r="C16" i="10"/>
  <c r="D15" i="10"/>
  <c r="D14" i="10"/>
  <c r="D13" i="10"/>
  <c r="D12" i="10"/>
  <c r="B12" i="10"/>
  <c r="C12" i="10"/>
  <c r="D11" i="10"/>
  <c r="D8" i="10"/>
  <c r="B8" i="10"/>
  <c r="C8" i="10"/>
  <c r="D7" i="10"/>
  <c r="D6" i="10"/>
  <c r="D5" i="10"/>
  <c r="D4" i="10"/>
  <c r="B4" i="10"/>
  <c r="C4" i="10"/>
  <c r="C17" i="10"/>
  <c r="C15" i="10"/>
  <c r="B15" i="10"/>
  <c r="C14" i="10"/>
  <c r="C13" i="10"/>
  <c r="C11" i="10"/>
  <c r="B11" i="10"/>
  <c r="C10" i="10"/>
  <c r="C9" i="10"/>
  <c r="C7" i="10"/>
  <c r="B7" i="10"/>
  <c r="C6" i="10"/>
  <c r="C5" i="10"/>
  <c r="B18" i="10"/>
  <c r="B17" i="10"/>
  <c r="B14" i="10"/>
  <c r="B13" i="10"/>
  <c r="B10" i="10"/>
  <c r="B9" i="10"/>
  <c r="B6" i="10"/>
  <c r="B5" i="10"/>
  <c r="M12" i="5"/>
  <c r="A12" i="5"/>
  <c r="G15" i="13"/>
  <c r="E14" i="2"/>
  <c r="E18" i="2"/>
  <c r="E17" i="2"/>
  <c r="E13" i="2"/>
  <c r="E12" i="2"/>
  <c r="E11" i="2"/>
  <c r="E10" i="2"/>
  <c r="E9" i="2"/>
  <c r="E19" i="2"/>
  <c r="E20" i="2"/>
  <c r="E16" i="2"/>
  <c r="E15" i="2"/>
  <c r="K15" i="13" a="1"/>
  <c r="J9" i="13" a="1"/>
  <c r="I14" i="13" a="1"/>
  <c r="J18" i="13" a="1"/>
  <c r="K14" i="13" a="1"/>
  <c r="K8" i="13" a="1"/>
  <c r="I13" i="13" a="1"/>
  <c r="I16" i="13" a="1"/>
  <c r="I18" i="13" a="1"/>
  <c r="J10" i="13" a="1"/>
  <c r="K16" i="13" a="1"/>
  <c r="J11" i="13" a="1"/>
  <c r="I12" i="13" a="1"/>
  <c r="J8" i="13" a="1"/>
  <c r="K12" i="13" a="1"/>
  <c r="I7" i="13" a="1"/>
  <c r="K7" i="13" a="1"/>
  <c r="J14" i="13" a="1"/>
  <c r="J16" i="13" a="1"/>
  <c r="J7" i="13" a="1"/>
  <c r="I15" i="13" a="1"/>
  <c r="I8" i="13" a="1"/>
  <c r="J12" i="13" a="1"/>
  <c r="K18" i="13" a="1"/>
  <c r="K13" i="13" a="1"/>
  <c r="I10" i="13" a="1"/>
  <c r="K9" i="13" a="1"/>
  <c r="I9" i="13" a="1"/>
  <c r="J13" i="13" a="1"/>
  <c r="I17" i="13" a="1"/>
  <c r="I11" i="13" a="1"/>
  <c r="K17" i="13" a="1"/>
  <c r="J17" i="13" a="1"/>
  <c r="J15" i="13" a="1"/>
  <c r="K10" i="13" a="1"/>
  <c r="K11" i="13" a="1"/>
  <c r="N2" i="2" l="1"/>
  <c r="A60" i="12" s="1"/>
  <c r="C78" i="12" s="1"/>
  <c r="M2" i="2"/>
  <c r="A33" i="12" s="1"/>
  <c r="C38" i="12" s="1"/>
  <c r="J23" i="5"/>
  <c r="V52" i="1"/>
  <c r="J21" i="5"/>
  <c r="J22" i="5"/>
  <c r="A57" i="5"/>
  <c r="A130" i="5"/>
  <c r="AN215" i="5"/>
  <c r="AN191" i="5"/>
  <c r="AN187" i="5"/>
  <c r="AN217" i="5"/>
  <c r="AN189" i="5"/>
  <c r="AN216" i="5"/>
  <c r="AN192" i="5"/>
  <c r="AN190" i="5"/>
  <c r="AN188" i="5"/>
  <c r="AN186" i="5"/>
  <c r="D21" i="12"/>
  <c r="D36" i="12"/>
  <c r="D40" i="12"/>
  <c r="D44" i="12"/>
  <c r="D56" i="12"/>
  <c r="D61" i="12"/>
  <c r="D73" i="12"/>
  <c r="D12" i="12"/>
  <c r="D78" i="12"/>
  <c r="D28" i="12"/>
  <c r="D9" i="12"/>
  <c r="D13" i="12"/>
  <c r="D17" i="12"/>
  <c r="D29" i="12"/>
  <c r="D34" i="12"/>
  <c r="D85" i="12"/>
  <c r="D74" i="12"/>
  <c r="D72" i="12"/>
  <c r="D31" i="12"/>
  <c r="D70" i="12"/>
  <c r="D59" i="12"/>
  <c r="D33" i="12"/>
  <c r="D80" i="12"/>
  <c r="D84" i="12"/>
  <c r="D81" i="12"/>
  <c r="D39" i="12"/>
  <c r="D82" i="12"/>
  <c r="D10" i="12"/>
  <c r="D25" i="12"/>
  <c r="D41" i="12"/>
  <c r="D45" i="12"/>
  <c r="D49" i="12"/>
  <c r="D53" i="12"/>
  <c r="D57" i="12"/>
  <c r="D66" i="12"/>
  <c r="D68" i="12"/>
  <c r="D50" i="12"/>
  <c r="D54" i="12"/>
  <c r="D69" i="12"/>
  <c r="D16" i="12"/>
  <c r="D23" i="12"/>
  <c r="D52" i="12"/>
  <c r="D64" i="12"/>
  <c r="D6" i="12"/>
  <c r="D65" i="12"/>
  <c r="D14" i="12"/>
  <c r="D76" i="12"/>
  <c r="D30" i="12"/>
  <c r="D26" i="12"/>
  <c r="D67" i="12"/>
  <c r="D47" i="12"/>
  <c r="D22" i="12"/>
  <c r="D15" i="12"/>
  <c r="D83" i="12"/>
  <c r="D46" i="12"/>
  <c r="D63" i="12"/>
  <c r="D55" i="12"/>
  <c r="D60" i="12"/>
  <c r="D8" i="12"/>
  <c r="D11" i="12"/>
  <c r="D37" i="12"/>
  <c r="D38" i="12"/>
  <c r="D58" i="12"/>
  <c r="D43" i="12"/>
  <c r="D18" i="12"/>
  <c r="D24" i="12"/>
  <c r="D75" i="12"/>
  <c r="D79" i="12"/>
  <c r="D20" i="12"/>
  <c r="D42" i="12"/>
  <c r="D77" i="12"/>
  <c r="D19" i="12"/>
  <c r="D27" i="12"/>
  <c r="D7" i="12"/>
  <c r="D35" i="12"/>
  <c r="D51" i="12"/>
  <c r="D71" i="12"/>
  <c r="D62" i="12"/>
  <c r="D48" i="12"/>
  <c r="L2" i="2"/>
  <c r="A6" i="12" s="1"/>
  <c r="C30" i="12" s="1"/>
  <c r="AA98" i="5"/>
  <c r="AN98" i="5" s="1"/>
  <c r="H18" i="2"/>
  <c r="AZ108" i="5"/>
  <c r="AV108" i="5"/>
  <c r="AR108" i="5"/>
  <c r="AY108" i="5"/>
  <c r="AU108" i="5"/>
  <c r="AQ108" i="5"/>
  <c r="AN108" i="5"/>
  <c r="AX108" i="5"/>
  <c r="AT108" i="5"/>
  <c r="AW108" i="5"/>
  <c r="AS108" i="5"/>
  <c r="H14" i="2"/>
  <c r="AZ104" i="5"/>
  <c r="AV104" i="5"/>
  <c r="AR104" i="5"/>
  <c r="AY104" i="5"/>
  <c r="AU104" i="5"/>
  <c r="AQ104" i="5"/>
  <c r="AN104" i="5"/>
  <c r="AX104" i="5"/>
  <c r="AT104" i="5"/>
  <c r="AW104" i="5"/>
  <c r="AS104" i="5"/>
  <c r="H17" i="2"/>
  <c r="AX107" i="5"/>
  <c r="AT107" i="5"/>
  <c r="AW107" i="5"/>
  <c r="AS107" i="5"/>
  <c r="AZ107" i="5"/>
  <c r="AV107" i="5"/>
  <c r="AR107" i="5"/>
  <c r="AN107" i="5"/>
  <c r="AY107" i="5"/>
  <c r="AU107" i="5"/>
  <c r="AQ107" i="5"/>
  <c r="H13" i="2"/>
  <c r="AX103" i="5"/>
  <c r="AT103" i="5"/>
  <c r="AW103" i="5"/>
  <c r="AS103" i="5"/>
  <c r="AZ103" i="5"/>
  <c r="AV103" i="5"/>
  <c r="AR103" i="5"/>
  <c r="AN103" i="5"/>
  <c r="AY103" i="5"/>
  <c r="AU103" i="5"/>
  <c r="AQ103" i="5"/>
  <c r="H20" i="2"/>
  <c r="AN110" i="5"/>
  <c r="AZ110" i="5"/>
  <c r="AV110" i="5"/>
  <c r="AR110" i="5"/>
  <c r="AY110" i="5"/>
  <c r="AU110" i="5"/>
  <c r="AQ110" i="5"/>
  <c r="AX110" i="5"/>
  <c r="AT110" i="5"/>
  <c r="AW110" i="5"/>
  <c r="AS110" i="5"/>
  <c r="AN106" i="5"/>
  <c r="AZ106" i="5"/>
  <c r="AV106" i="5"/>
  <c r="AR106" i="5"/>
  <c r="AY106" i="5"/>
  <c r="AU106" i="5"/>
  <c r="AQ106" i="5"/>
  <c r="AX106" i="5"/>
  <c r="AT106" i="5"/>
  <c r="AW106" i="5"/>
  <c r="AS106" i="5"/>
  <c r="H12" i="2"/>
  <c r="AN102" i="5"/>
  <c r="AZ102" i="5"/>
  <c r="AV102" i="5"/>
  <c r="AR102" i="5"/>
  <c r="AY102" i="5"/>
  <c r="AU102" i="5"/>
  <c r="AQ102" i="5"/>
  <c r="AX102" i="5"/>
  <c r="AT102" i="5"/>
  <c r="AW102" i="5"/>
  <c r="AS102" i="5"/>
  <c r="H19" i="2"/>
  <c r="AX109" i="5"/>
  <c r="AT109" i="5"/>
  <c r="AN109" i="5"/>
  <c r="AW109" i="5"/>
  <c r="AS109" i="5"/>
  <c r="AZ109" i="5"/>
  <c r="AV109" i="5"/>
  <c r="AR109" i="5"/>
  <c r="AY109" i="5"/>
  <c r="AU109" i="5"/>
  <c r="AQ109" i="5"/>
  <c r="H15" i="2"/>
  <c r="AX105" i="5"/>
  <c r="AT105" i="5"/>
  <c r="AN105" i="5"/>
  <c r="AW105" i="5"/>
  <c r="AS105" i="5"/>
  <c r="AZ105" i="5"/>
  <c r="AV105" i="5"/>
  <c r="AR105" i="5"/>
  <c r="AY105" i="5"/>
  <c r="AU105" i="5"/>
  <c r="AQ105" i="5"/>
  <c r="H11" i="2"/>
  <c r="AX101" i="5"/>
  <c r="AT101" i="5"/>
  <c r="AN101" i="5"/>
  <c r="AW101" i="5"/>
  <c r="AS101" i="5"/>
  <c r="AZ101" i="5"/>
  <c r="AV101" i="5"/>
  <c r="AR101" i="5"/>
  <c r="AY101" i="5"/>
  <c r="AU101" i="5"/>
  <c r="AQ101" i="5"/>
  <c r="AN126" i="5"/>
  <c r="AN184" i="5"/>
  <c r="AN141" i="5"/>
  <c r="AN137" i="5"/>
  <c r="AN127" i="5"/>
  <c r="AN123" i="5"/>
  <c r="AN119" i="5"/>
  <c r="AN115" i="5"/>
  <c r="AN140" i="5"/>
  <c r="AN118" i="5"/>
  <c r="AN178" i="5"/>
  <c r="AN139" i="5"/>
  <c r="AN135" i="5"/>
  <c r="AN125" i="5"/>
  <c r="AN121" i="5"/>
  <c r="AN117" i="5"/>
  <c r="AN113" i="5"/>
  <c r="AN183" i="5"/>
  <c r="AN136" i="5"/>
  <c r="AN122" i="5"/>
  <c r="AN114" i="5"/>
  <c r="AN185" i="5"/>
  <c r="AN142" i="5"/>
  <c r="AN138" i="5"/>
  <c r="AN134" i="5"/>
  <c r="AN124" i="5"/>
  <c r="AN120" i="5"/>
  <c r="AN116" i="5"/>
  <c r="AN112" i="5"/>
  <c r="AN111" i="5"/>
  <c r="H16" i="2"/>
  <c r="D5" i="12"/>
  <c r="E4" i="2"/>
  <c r="D32" i="12"/>
  <c r="F8" i="13"/>
  <c r="AA100" i="5"/>
  <c r="F9" i="13"/>
  <c r="B14" i="13"/>
  <c r="G14" i="13" s="1"/>
  <c r="I38" i="2"/>
  <c r="J12" i="2"/>
  <c r="V18" i="5"/>
  <c r="B18" i="13"/>
  <c r="J14" i="2"/>
  <c r="B16" i="13"/>
  <c r="I18" i="2"/>
  <c r="A91" i="5"/>
  <c r="C61" i="12"/>
  <c r="C68" i="12"/>
  <c r="C75" i="12"/>
  <c r="J19" i="2"/>
  <c r="I20" i="2"/>
  <c r="I17" i="2"/>
  <c r="I13" i="2"/>
  <c r="B17" i="13"/>
  <c r="B15" i="13"/>
  <c r="I15" i="2"/>
  <c r="K18" i="13"/>
  <c r="K14" i="13"/>
  <c r="K10" i="13"/>
  <c r="K15" i="13"/>
  <c r="K11" i="13"/>
  <c r="K7" i="13"/>
  <c r="I15" i="13"/>
  <c r="K17" i="13"/>
  <c r="K13" i="13"/>
  <c r="K9" i="13"/>
  <c r="I14" i="13"/>
  <c r="K16" i="13"/>
  <c r="K12" i="13"/>
  <c r="K8" i="13"/>
  <c r="I18" i="13"/>
  <c r="I16" i="13"/>
  <c r="I11" i="13"/>
  <c r="I12" i="13"/>
  <c r="I10" i="13"/>
  <c r="I13" i="13"/>
  <c r="I7" i="13"/>
  <c r="I17" i="13"/>
  <c r="I8" i="13"/>
  <c r="I9" i="13"/>
  <c r="J18" i="13"/>
  <c r="J17" i="13"/>
  <c r="J16" i="13"/>
  <c r="J15" i="13"/>
  <c r="J14" i="13"/>
  <c r="J13" i="13"/>
  <c r="J12" i="13"/>
  <c r="J11" i="13"/>
  <c r="J10" i="13"/>
  <c r="J9" i="13"/>
  <c r="J8" i="13"/>
  <c r="J7" i="13"/>
  <c r="L15" i="13" a="1"/>
  <c r="L14" i="13" a="1"/>
  <c r="L9" i="13" a="1"/>
  <c r="L7" i="13" a="1"/>
  <c r="L10" i="13" a="1"/>
  <c r="L17" i="13" a="1"/>
  <c r="L12" i="13" a="1"/>
  <c r="L8" i="13" a="1"/>
  <c r="L18" i="13" a="1"/>
  <c r="L16" i="13" a="1"/>
  <c r="L11" i="13" a="1"/>
  <c r="L13" i="13" a="1"/>
  <c r="C47" i="12" l="1"/>
  <c r="C54" i="12"/>
  <c r="C48" i="12"/>
  <c r="C37" i="12"/>
  <c r="C62" i="12"/>
  <c r="C79" i="12"/>
  <c r="C72" i="12"/>
  <c r="C32" i="12"/>
  <c r="C59" i="12"/>
  <c r="C69" i="12"/>
  <c r="C76" i="12"/>
  <c r="C70" i="12"/>
  <c r="C83" i="12"/>
  <c r="C80" i="12"/>
  <c r="C73" i="12"/>
  <c r="C82" i="12"/>
  <c r="C65" i="12"/>
  <c r="C57" i="12"/>
  <c r="C46" i="12"/>
  <c r="C64" i="12"/>
  <c r="C43" i="12"/>
  <c r="C84" i="12"/>
  <c r="C77" i="12"/>
  <c r="C53" i="12"/>
  <c r="C35" i="12"/>
  <c r="C44" i="12"/>
  <c r="C74" i="12"/>
  <c r="C67" i="12"/>
  <c r="C50" i="12"/>
  <c r="C66" i="12"/>
  <c r="C33" i="12"/>
  <c r="C63" i="12"/>
  <c r="C71" i="12"/>
  <c r="C51" i="12"/>
  <c r="C56" i="12"/>
  <c r="C55" i="12"/>
  <c r="C49" i="12"/>
  <c r="C60" i="12"/>
  <c r="C81" i="12"/>
  <c r="C42" i="12"/>
  <c r="C36" i="12"/>
  <c r="C40" i="12"/>
  <c r="C52" i="12"/>
  <c r="C41" i="12"/>
  <c r="C45" i="12"/>
  <c r="C34" i="12"/>
  <c r="C39" i="12"/>
  <c r="C58" i="12"/>
  <c r="C85" i="12"/>
  <c r="K44" i="2"/>
  <c r="K41" i="2"/>
  <c r="K66" i="2"/>
  <c r="K68" i="2"/>
  <c r="K63" i="2"/>
  <c r="K59" i="2"/>
  <c r="K39" i="2"/>
  <c r="K47" i="2"/>
  <c r="K69" i="2"/>
  <c r="K73" i="2"/>
  <c r="K56" i="2"/>
  <c r="K60" i="2"/>
  <c r="K50" i="2"/>
  <c r="K46" i="2"/>
  <c r="K77" i="2"/>
  <c r="K79" i="2"/>
  <c r="K75" i="2"/>
  <c r="K42" i="2"/>
  <c r="K64" i="2"/>
  <c r="K74" i="2"/>
  <c r="K61" i="2"/>
  <c r="K53" i="2"/>
  <c r="K51" i="2"/>
  <c r="K52" i="2"/>
  <c r="K48" i="2"/>
  <c r="K82" i="2"/>
  <c r="K70" i="2"/>
  <c r="K71" i="2"/>
  <c r="K45" i="2"/>
  <c r="K49" i="2"/>
  <c r="K81" i="2"/>
  <c r="K62" i="2"/>
  <c r="K65" i="2"/>
  <c r="K58" i="2"/>
  <c r="K40" i="2"/>
  <c r="K78" i="2"/>
  <c r="K67" i="2"/>
  <c r="K54" i="2"/>
  <c r="K43" i="2"/>
  <c r="K80" i="2"/>
  <c r="K76" i="2"/>
  <c r="K72" i="2"/>
  <c r="K55" i="2"/>
  <c r="K57" i="2"/>
  <c r="I19" i="2"/>
  <c r="J17" i="2"/>
  <c r="J20" i="2"/>
  <c r="J15" i="2"/>
  <c r="J18" i="2"/>
  <c r="I14" i="2"/>
  <c r="J13" i="2"/>
  <c r="I12" i="2"/>
  <c r="K115" i="2"/>
  <c r="K91" i="2"/>
  <c r="K112" i="2"/>
  <c r="K96" i="2"/>
  <c r="K103" i="2"/>
  <c r="K98" i="2"/>
  <c r="K114" i="2"/>
  <c r="K106" i="2"/>
  <c r="K32" i="2"/>
  <c r="K21" i="2"/>
  <c r="K83" i="2"/>
  <c r="K90" i="2"/>
  <c r="K117" i="2"/>
  <c r="K30" i="2"/>
  <c r="K94" i="2"/>
  <c r="K92" i="2"/>
  <c r="K29" i="2"/>
  <c r="K34" i="2"/>
  <c r="K105" i="2"/>
  <c r="K110" i="2"/>
  <c r="K109" i="2"/>
  <c r="K31" i="2"/>
  <c r="K24" i="2"/>
  <c r="K104" i="2"/>
  <c r="K28" i="2"/>
  <c r="K100" i="2"/>
  <c r="K102" i="2"/>
  <c r="K108" i="2"/>
  <c r="K107" i="2"/>
  <c r="K88" i="2"/>
  <c r="K35" i="2"/>
  <c r="K85" i="2"/>
  <c r="K99" i="2"/>
  <c r="K27" i="2"/>
  <c r="K22" i="2"/>
  <c r="K89" i="2"/>
  <c r="K86" i="2"/>
  <c r="K84" i="2"/>
  <c r="K25" i="2"/>
  <c r="K33" i="2"/>
  <c r="K87" i="2"/>
  <c r="K36" i="2"/>
  <c r="K97" i="2"/>
  <c r="K37" i="2"/>
  <c r="K26" i="2"/>
  <c r="K101" i="2"/>
  <c r="K95" i="2"/>
  <c r="K93" i="2"/>
  <c r="K113" i="2"/>
  <c r="K116" i="2"/>
  <c r="K111" i="2"/>
  <c r="K23" i="2"/>
  <c r="C12" i="12"/>
  <c r="C27" i="12"/>
  <c r="C18" i="12"/>
  <c r="C7" i="12"/>
  <c r="C14" i="12"/>
  <c r="C26" i="12"/>
  <c r="C11" i="12"/>
  <c r="K20" i="2"/>
  <c r="K38" i="2"/>
  <c r="I7" i="2"/>
  <c r="K11" i="2"/>
  <c r="K17" i="2"/>
  <c r="K19" i="2"/>
  <c r="K14" i="2"/>
  <c r="K12" i="2"/>
  <c r="K15" i="2"/>
  <c r="K18" i="2"/>
  <c r="K16" i="2"/>
  <c r="K13" i="2"/>
  <c r="C25" i="12"/>
  <c r="C9" i="12"/>
  <c r="C5" i="12"/>
  <c r="C10" i="12"/>
  <c r="C6" i="12"/>
  <c r="C22" i="12"/>
  <c r="C29" i="12"/>
  <c r="C24" i="12"/>
  <c r="C19" i="12"/>
  <c r="C16" i="12"/>
  <c r="C17" i="12"/>
  <c r="C13" i="12"/>
  <c r="C20" i="12"/>
  <c r="C31" i="12"/>
  <c r="C15" i="12"/>
  <c r="C8" i="12"/>
  <c r="C28" i="12"/>
  <c r="C21" i="12"/>
  <c r="C23" i="12"/>
  <c r="H8" i="2"/>
  <c r="AZ100" i="5"/>
  <c r="AV100" i="5"/>
  <c r="AR100" i="5"/>
  <c r="AU100" i="5"/>
  <c r="AN100" i="5"/>
  <c r="T94" i="5" s="1"/>
  <c r="AX100" i="5"/>
  <c r="AT100" i="5"/>
  <c r="AW100" i="5"/>
  <c r="AS100" i="5"/>
  <c r="AY100" i="5"/>
  <c r="AQ100" i="5"/>
  <c r="I16" i="2"/>
  <c r="J16" i="2"/>
  <c r="H10" i="2"/>
  <c r="AK63" i="5"/>
  <c r="H4" i="2" s="1"/>
  <c r="J11" i="2"/>
  <c r="I11" i="2"/>
  <c r="L8" i="13"/>
  <c r="L7" i="13"/>
  <c r="L12" i="13"/>
  <c r="L14" i="13"/>
  <c r="L9" i="13"/>
  <c r="L16" i="13"/>
  <c r="L15" i="13"/>
  <c r="L13" i="13"/>
  <c r="L18" i="13"/>
  <c r="L11" i="13"/>
  <c r="L10" i="13"/>
  <c r="L17" i="13"/>
  <c r="K10" i="2"/>
  <c r="J10" i="2"/>
  <c r="K9" i="2"/>
  <c r="J9" i="2"/>
  <c r="I9" i="2"/>
  <c r="I10" i="2"/>
  <c r="K8" i="2"/>
  <c r="I8" i="2"/>
  <c r="J8" i="2"/>
  <c r="E6" i="2"/>
  <c r="J7" i="2"/>
  <c r="I6" i="2"/>
  <c r="J6" i="2"/>
  <c r="E7" i="2"/>
  <c r="J4" i="2"/>
  <c r="AK88" i="5"/>
  <c r="I5" i="2"/>
  <c r="J5" i="2"/>
  <c r="I48" i="5" l="1"/>
  <c r="Q48" i="5"/>
  <c r="M48" i="5"/>
  <c r="E80" i="12"/>
  <c r="J80" i="12" s="1"/>
  <c r="E47" i="12"/>
  <c r="I47" i="12" s="1"/>
  <c r="E74" i="12"/>
  <c r="J74" i="12" s="1"/>
  <c r="E84" i="12"/>
  <c r="I84" i="12" s="1"/>
  <c r="E60" i="12"/>
  <c r="J60" i="12" s="1"/>
  <c r="E53" i="12"/>
  <c r="J53" i="12" s="1"/>
  <c r="E77" i="12"/>
  <c r="H77" i="12" s="1"/>
  <c r="E46" i="12"/>
  <c r="I46" i="12" s="1"/>
  <c r="E59" i="12"/>
  <c r="H59" i="12" s="1"/>
  <c r="E33" i="12"/>
  <c r="H33" i="12" s="1"/>
  <c r="E48" i="12"/>
  <c r="I48" i="12" s="1"/>
  <c r="E81" i="12"/>
  <c r="G81" i="12" s="1"/>
  <c r="E49" i="12"/>
  <c r="I49" i="12" s="1"/>
  <c r="E56" i="12"/>
  <c r="I56" i="12" s="1"/>
  <c r="E39" i="12"/>
  <c r="I39" i="12" s="1"/>
  <c r="E62" i="12"/>
  <c r="G62" i="12" s="1"/>
  <c r="E38" i="12"/>
  <c r="G38" i="12" s="1"/>
  <c r="E42" i="12"/>
  <c r="H42" i="12" s="1"/>
  <c r="E68" i="12"/>
  <c r="G68" i="12" s="1"/>
  <c r="E69" i="12"/>
  <c r="H69" i="12" s="1"/>
  <c r="E66" i="12"/>
  <c r="H66" i="12" s="1"/>
  <c r="E61" i="12"/>
  <c r="I61" i="12" s="1"/>
  <c r="E72" i="12"/>
  <c r="H72" i="12" s="1"/>
  <c r="E83" i="12"/>
  <c r="I83" i="12" s="1"/>
  <c r="E64" i="12"/>
  <c r="I64" i="12" s="1"/>
  <c r="E75" i="12"/>
  <c r="H75" i="12" s="1"/>
  <c r="E51" i="12"/>
  <c r="I51" i="12" s="1"/>
  <c r="E55" i="12"/>
  <c r="I55" i="12" s="1"/>
  <c r="E78" i="12"/>
  <c r="G78" i="12" s="1"/>
  <c r="E54" i="12"/>
  <c r="G54" i="12" s="1"/>
  <c r="E85" i="12"/>
  <c r="H85" i="12" s="1"/>
  <c r="E79" i="12"/>
  <c r="I79" i="12" s="1"/>
  <c r="E50" i="12"/>
  <c r="G50" i="12" s="1"/>
  <c r="E73" i="12"/>
  <c r="J73" i="12" s="1"/>
  <c r="E34" i="12"/>
  <c r="I34" i="12" s="1"/>
  <c r="E65" i="12"/>
  <c r="I65" i="12" s="1"/>
  <c r="E41" i="12"/>
  <c r="I41" i="12" s="1"/>
  <c r="E45" i="12"/>
  <c r="G45" i="12" s="1"/>
  <c r="E40" i="12"/>
  <c r="I40" i="12" s="1"/>
  <c r="E67" i="12"/>
  <c r="G67" i="12" s="1"/>
  <c r="E58" i="12"/>
  <c r="G58" i="12" s="1"/>
  <c r="E37" i="12"/>
  <c r="G37" i="12" s="1"/>
  <c r="E52" i="12"/>
  <c r="G52" i="12" s="1"/>
  <c r="E63" i="12"/>
  <c r="H63" i="12" s="1"/>
  <c r="E32" i="12"/>
  <c r="H32" i="12" s="1"/>
  <c r="E35" i="12"/>
  <c r="I35" i="12" s="1"/>
  <c r="E36" i="12"/>
  <c r="G36" i="12" s="1"/>
  <c r="E76" i="12"/>
  <c r="J76" i="12" s="1"/>
  <c r="E82" i="12"/>
  <c r="G82" i="12" s="1"/>
  <c r="E44" i="12"/>
  <c r="J44" i="12" s="1"/>
  <c r="E57" i="12"/>
  <c r="G57" i="12" s="1"/>
  <c r="E71" i="12"/>
  <c r="G71" i="12" s="1"/>
  <c r="E43" i="12"/>
  <c r="G43" i="12" s="1"/>
  <c r="E70" i="12"/>
  <c r="H70" i="12" s="1"/>
  <c r="E31" i="12"/>
  <c r="I31" i="12" s="1"/>
  <c r="E15" i="12"/>
  <c r="G15" i="12" s="1"/>
  <c r="E17" i="12"/>
  <c r="I17" i="12" s="1"/>
  <c r="E22" i="12"/>
  <c r="H22" i="12" s="1"/>
  <c r="E6" i="12"/>
  <c r="I6" i="12" s="1"/>
  <c r="E28" i="12"/>
  <c r="E12" i="12"/>
  <c r="J12" i="12" s="1"/>
  <c r="E27" i="12"/>
  <c r="G27" i="12" s="1"/>
  <c r="E11" i="12"/>
  <c r="G11" i="12" s="1"/>
  <c r="E9" i="12"/>
  <c r="E18" i="12"/>
  <c r="I18" i="12" s="1"/>
  <c r="E29" i="12"/>
  <c r="G29" i="12" s="1"/>
  <c r="E24" i="12"/>
  <c r="J24" i="12" s="1"/>
  <c r="E8" i="12"/>
  <c r="H8" i="12" s="1"/>
  <c r="E23" i="12"/>
  <c r="G23" i="12" s="1"/>
  <c r="E7" i="12"/>
  <c r="I7" i="12" s="1"/>
  <c r="E30" i="12"/>
  <c r="G30" i="12" s="1"/>
  <c r="E14" i="12"/>
  <c r="J14" i="12" s="1"/>
  <c r="E13" i="12"/>
  <c r="G13" i="12" s="1"/>
  <c r="E20" i="12"/>
  <c r="J20" i="12" s="1"/>
  <c r="E21" i="12"/>
  <c r="G21" i="12" s="1"/>
  <c r="E19" i="12"/>
  <c r="H19" i="12" s="1"/>
  <c r="E25" i="12"/>
  <c r="H25" i="12" s="1"/>
  <c r="E26" i="12"/>
  <c r="G26" i="12" s="1"/>
  <c r="E10" i="12"/>
  <c r="G10" i="12" s="1"/>
  <c r="E5" i="12"/>
  <c r="I5" i="12" s="1"/>
  <c r="AK82" i="5"/>
  <c r="I71" i="12" l="1"/>
  <c r="J23" i="12"/>
  <c r="I23" i="12"/>
  <c r="H23" i="12"/>
  <c r="I36" i="12"/>
  <c r="I42" i="12"/>
  <c r="H82" i="12"/>
  <c r="J55" i="12"/>
  <c r="H81" i="12"/>
  <c r="J81" i="12"/>
  <c r="I81" i="12"/>
  <c r="H55" i="12"/>
  <c r="G55" i="12"/>
  <c r="J57" i="12"/>
  <c r="G42" i="12"/>
  <c r="J36" i="12"/>
  <c r="I82" i="12"/>
  <c r="J50" i="12"/>
  <c r="J42" i="12"/>
  <c r="J43" i="12"/>
  <c r="J82" i="12"/>
  <c r="H36" i="12"/>
  <c r="J77" i="12"/>
  <c r="J47" i="12"/>
  <c r="H11" i="12"/>
  <c r="J52" i="12"/>
  <c r="I68" i="12"/>
  <c r="J65" i="12"/>
  <c r="G84" i="12"/>
  <c r="I66" i="12"/>
  <c r="H34" i="12"/>
  <c r="J64" i="12"/>
  <c r="J54" i="12"/>
  <c r="G64" i="12"/>
  <c r="G66" i="12"/>
  <c r="J25" i="12"/>
  <c r="J35" i="12"/>
  <c r="J70" i="12"/>
  <c r="J75" i="12"/>
  <c r="J78" i="12"/>
  <c r="G7" i="12"/>
  <c r="J13" i="12"/>
  <c r="J37" i="12"/>
  <c r="I19" i="12"/>
  <c r="G41" i="12"/>
  <c r="G24" i="12"/>
  <c r="J15" i="12"/>
  <c r="J48" i="12"/>
  <c r="J83" i="12"/>
  <c r="G6" i="12"/>
  <c r="J45" i="12"/>
  <c r="I15" i="12"/>
  <c r="H6" i="12"/>
  <c r="J79" i="12"/>
  <c r="H78" i="12"/>
  <c r="G18" i="12"/>
  <c r="G17" i="12"/>
  <c r="I33" i="12"/>
  <c r="J46" i="12"/>
  <c r="J38" i="12"/>
  <c r="J39" i="12"/>
  <c r="H73" i="12"/>
  <c r="I85" i="12"/>
  <c r="H79" i="12"/>
  <c r="G61" i="12"/>
  <c r="J41" i="12"/>
  <c r="G46" i="12"/>
  <c r="I38" i="12"/>
  <c r="G39" i="12"/>
  <c r="G85" i="12"/>
  <c r="J18" i="12"/>
  <c r="H17" i="12"/>
  <c r="J33" i="12"/>
  <c r="G48" i="12"/>
  <c r="I45" i="12"/>
  <c r="I37" i="12"/>
  <c r="H83" i="12"/>
  <c r="J61" i="12"/>
  <c r="I24" i="12"/>
  <c r="G19" i="12"/>
  <c r="J72" i="12"/>
  <c r="H15" i="12"/>
  <c r="J22" i="12"/>
  <c r="H24" i="12"/>
  <c r="H18" i="12"/>
  <c r="J6" i="12"/>
  <c r="J17" i="12"/>
  <c r="J19" i="12"/>
  <c r="H41" i="12"/>
  <c r="H35" i="12"/>
  <c r="I44" i="12"/>
  <c r="G33" i="12"/>
  <c r="H46" i="12"/>
  <c r="H48" i="12"/>
  <c r="H38" i="12"/>
  <c r="H45" i="12"/>
  <c r="H39" i="12"/>
  <c r="H37" i="12"/>
  <c r="G83" i="12"/>
  <c r="H74" i="12"/>
  <c r="J85" i="12"/>
  <c r="G79" i="12"/>
  <c r="H64" i="12"/>
  <c r="H61" i="12"/>
  <c r="H62" i="12"/>
  <c r="I78" i="12"/>
  <c r="G75" i="12"/>
  <c r="J66" i="12"/>
  <c r="G34" i="12"/>
  <c r="H56" i="12"/>
  <c r="H60" i="12"/>
  <c r="G65" i="12"/>
  <c r="H20" i="12"/>
  <c r="J40" i="12"/>
  <c r="G63" i="12"/>
  <c r="G53" i="12"/>
  <c r="J59" i="12"/>
  <c r="H67" i="12"/>
  <c r="G31" i="12"/>
  <c r="H80" i="12"/>
  <c r="J32" i="12"/>
  <c r="J49" i="12"/>
  <c r="J69" i="12"/>
  <c r="H76" i="12"/>
  <c r="I58" i="12"/>
  <c r="J51" i="12"/>
  <c r="J31" i="12"/>
  <c r="G20" i="12"/>
  <c r="G32" i="12"/>
  <c r="H58" i="12"/>
  <c r="G51" i="12"/>
  <c r="H53" i="12"/>
  <c r="G40" i="12"/>
  <c r="G49" i="12"/>
  <c r="G59" i="12"/>
  <c r="G73" i="12"/>
  <c r="I67" i="12"/>
  <c r="I69" i="12"/>
  <c r="J63" i="12"/>
  <c r="G80" i="12"/>
  <c r="G76" i="12"/>
  <c r="H31" i="12"/>
  <c r="I20" i="12"/>
  <c r="I32" i="12"/>
  <c r="J58" i="12"/>
  <c r="H51" i="12"/>
  <c r="I53" i="12"/>
  <c r="H40" i="12"/>
  <c r="H49" i="12"/>
  <c r="I59" i="12"/>
  <c r="I73" i="12"/>
  <c r="J67" i="12"/>
  <c r="G69" i="12"/>
  <c r="I63" i="12"/>
  <c r="I80" i="12"/>
  <c r="I76" i="12"/>
  <c r="I22" i="12"/>
  <c r="I25" i="12"/>
  <c r="J34" i="12"/>
  <c r="G35" i="12"/>
  <c r="H44" i="12"/>
  <c r="J56" i="12"/>
  <c r="G60" i="12"/>
  <c r="G74" i="12"/>
  <c r="J84" i="12"/>
  <c r="I70" i="12"/>
  <c r="I62" i="12"/>
  <c r="H65" i="12"/>
  <c r="I75" i="12"/>
  <c r="G22" i="12"/>
  <c r="G25" i="12"/>
  <c r="G44" i="12"/>
  <c r="G56" i="12"/>
  <c r="I60" i="12"/>
  <c r="I74" i="12"/>
  <c r="H84" i="12"/>
  <c r="G70" i="12"/>
  <c r="J62" i="12"/>
  <c r="H5" i="12"/>
  <c r="I11" i="12"/>
  <c r="I57" i="12"/>
  <c r="I52" i="12"/>
  <c r="I50" i="12"/>
  <c r="I54" i="12"/>
  <c r="G47" i="12"/>
  <c r="I43" i="12"/>
  <c r="I72" i="12"/>
  <c r="H68" i="12"/>
  <c r="I77" i="12"/>
  <c r="H71" i="12"/>
  <c r="J11" i="12"/>
  <c r="H57" i="12"/>
  <c r="H52" i="12"/>
  <c r="H50" i="12"/>
  <c r="H54" i="12"/>
  <c r="H47" i="12"/>
  <c r="H43" i="12"/>
  <c r="G72" i="12"/>
  <c r="J68" i="12"/>
  <c r="G77" i="12"/>
  <c r="J71" i="12"/>
  <c r="H14" i="12"/>
  <c r="H21" i="12"/>
  <c r="J8" i="12"/>
  <c r="H26" i="12"/>
  <c r="I14" i="12"/>
  <c r="J5" i="12"/>
  <c r="J7" i="12"/>
  <c r="H13" i="12"/>
  <c r="G5" i="12"/>
  <c r="H7" i="12"/>
  <c r="I27" i="12"/>
  <c r="H30" i="12"/>
  <c r="I12" i="12"/>
  <c r="H27" i="12"/>
  <c r="I10" i="12"/>
  <c r="G14" i="12"/>
  <c r="G12" i="12"/>
  <c r="I13" i="12"/>
  <c r="H29" i="12"/>
  <c r="I30" i="12"/>
  <c r="I29" i="12"/>
  <c r="H10" i="12"/>
  <c r="I26" i="12"/>
  <c r="J26" i="12"/>
  <c r="J29" i="12"/>
  <c r="J27" i="12"/>
  <c r="J21" i="12"/>
  <c r="J10" i="12"/>
  <c r="J30" i="12"/>
  <c r="H12" i="12"/>
  <c r="I8" i="12"/>
  <c r="I21" i="12"/>
  <c r="G8" i="12"/>
  <c r="AK71" i="5"/>
  <c r="AK74" i="5" s="1"/>
  <c r="AK89" i="5" s="1"/>
  <c r="E5" i="2" l="1"/>
  <c r="E16" i="12" s="1"/>
  <c r="G28" i="12"/>
  <c r="I28" i="12"/>
  <c r="H28" i="12"/>
  <c r="J28" i="12"/>
  <c r="Q49" i="5" l="1"/>
  <c r="Q50" i="5" s="1"/>
  <c r="M49" i="5"/>
  <c r="M50" i="5" s="1"/>
  <c r="M51" i="5" s="1"/>
  <c r="I49" i="5"/>
  <c r="I50" i="5" s="1"/>
  <c r="I51" i="5" s="1"/>
  <c r="J20" i="5"/>
  <c r="J24" i="5" s="1"/>
  <c r="H16" i="12"/>
  <c r="I24" i="5" l="1"/>
  <c r="A51" i="5"/>
  <c r="A33" i="5" s="1"/>
  <c r="J16" i="12"/>
  <c r="G16" i="12"/>
  <c r="I16" i="12"/>
  <c r="I9" i="12"/>
  <c r="H9" i="12"/>
  <c r="G9" i="12"/>
  <c r="J9" i="12"/>
  <c r="N25" i="12" a="1"/>
  <c r="M16" i="12" a="1"/>
  <c r="M24" i="12" a="1"/>
  <c r="M22" i="12" a="1"/>
  <c r="M11" i="12" a="1"/>
  <c r="N23" i="12" a="1"/>
  <c r="L22" i="12" a="1"/>
  <c r="M6" i="12" a="1"/>
  <c r="L19" i="12" a="1"/>
  <c r="L11" i="12" a="1"/>
  <c r="L17" i="12" a="1"/>
  <c r="L16" i="12" a="1"/>
  <c r="N11" i="12" a="1"/>
  <c r="N9" i="12" a="1"/>
  <c r="N10" i="12" a="1"/>
  <c r="N22" i="12" a="1"/>
  <c r="M5" i="12" a="1"/>
  <c r="M10" i="12" a="1"/>
  <c r="N5" i="12" a="1"/>
  <c r="L24" i="12" a="1"/>
  <c r="L25" i="12" a="1"/>
  <c r="L15" i="12" a="1"/>
  <c r="M26" i="12" a="1"/>
  <c r="L23" i="12" a="1"/>
  <c r="N17" i="12" a="1"/>
  <c r="L26" i="12" a="1"/>
  <c r="L8" i="12" a="1"/>
  <c r="N12" i="12" a="1"/>
  <c r="N21" i="12" a="1"/>
  <c r="L12" i="12" a="1"/>
  <c r="L20" i="12" a="1"/>
  <c r="N16" i="12" a="1"/>
  <c r="L7" i="12" a="1"/>
  <c r="N18" i="12" a="1"/>
  <c r="M17" i="12" a="1"/>
  <c r="L18" i="12" a="1"/>
  <c r="N19" i="12" a="1"/>
  <c r="N7" i="12" a="1"/>
  <c r="M21" i="12" a="1"/>
  <c r="N20" i="12" a="1"/>
  <c r="M19" i="12" a="1"/>
  <c r="L6" i="12" a="1"/>
  <c r="M20" i="12" a="1"/>
  <c r="M7" i="12" a="1"/>
  <c r="M14" i="12" a="1"/>
  <c r="M13" i="12" a="1"/>
  <c r="M15" i="12" a="1"/>
  <c r="L14" i="12" a="1"/>
  <c r="L9" i="12" a="1"/>
  <c r="L10" i="12" a="1"/>
  <c r="N13" i="12" a="1"/>
  <c r="M25" i="12" a="1"/>
  <c r="L5" i="12" a="1"/>
  <c r="M9" i="12" a="1"/>
  <c r="L13" i="12" a="1"/>
  <c r="M12" i="12" a="1"/>
  <c r="M18" i="12" a="1"/>
  <c r="M23" i="12" a="1"/>
  <c r="N15" i="12" a="1"/>
  <c r="N24" i="12" a="1"/>
  <c r="N6" i="12" a="1"/>
  <c r="L21" i="12" a="1"/>
  <c r="M8" i="12" a="1"/>
  <c r="N14" i="12" a="1"/>
  <c r="N8" i="12" a="1"/>
  <c r="N26" i="12" a="1"/>
  <c r="L25" i="12" l="1"/>
  <c r="L11" i="12"/>
  <c r="L23" i="12"/>
  <c r="L9" i="12"/>
  <c r="L12" i="12"/>
  <c r="L19" i="12"/>
  <c r="L6" i="12"/>
  <c r="L17" i="12"/>
  <c r="L7" i="12"/>
  <c r="L22" i="12"/>
  <c r="L14" i="12"/>
  <c r="L15" i="12"/>
  <c r="L16" i="12"/>
  <c r="L20" i="12"/>
  <c r="L13" i="12"/>
  <c r="L10" i="12"/>
  <c r="L24" i="12"/>
  <c r="L18" i="12"/>
  <c r="L21" i="12"/>
  <c r="L5" i="12"/>
  <c r="L26" i="12"/>
  <c r="L8" i="12"/>
  <c r="M25" i="12"/>
  <c r="M13" i="12"/>
  <c r="M15" i="12"/>
  <c r="M26" i="12"/>
  <c r="M19" i="12"/>
  <c r="M9" i="12"/>
  <c r="M12" i="12"/>
  <c r="M23" i="12"/>
  <c r="M17" i="12"/>
  <c r="M22" i="12"/>
  <c r="M18" i="12"/>
  <c r="M24" i="12"/>
  <c r="M8" i="12"/>
  <c r="M6" i="12"/>
  <c r="M7" i="12"/>
  <c r="M10" i="12"/>
  <c r="M11" i="12"/>
  <c r="M21" i="12"/>
  <c r="M5" i="12"/>
  <c r="M20" i="12"/>
  <c r="M16" i="12"/>
  <c r="M14" i="12"/>
  <c r="N18" i="12"/>
  <c r="N10" i="12"/>
  <c r="N11" i="12"/>
  <c r="N16" i="12"/>
  <c r="N25" i="12"/>
  <c r="N13" i="12"/>
  <c r="N12" i="12"/>
  <c r="N15" i="12"/>
  <c r="N19" i="12"/>
  <c r="N20" i="12"/>
  <c r="N9" i="12"/>
  <c r="N5" i="12"/>
  <c r="N24" i="12"/>
  <c r="N22" i="12"/>
  <c r="N6" i="12"/>
  <c r="N23" i="12"/>
  <c r="N7" i="12"/>
  <c r="N8" i="12"/>
  <c r="N14" i="12"/>
  <c r="N26" i="12"/>
  <c r="N21" i="12"/>
  <c r="N17" i="12"/>
  <c r="O11" i="12" a="1"/>
  <c r="O17" i="12" a="1"/>
  <c r="O20" i="12" a="1"/>
  <c r="O22" i="12" a="1"/>
  <c r="O24" i="12" a="1"/>
  <c r="O14" i="12" a="1"/>
  <c r="O16" i="12" a="1"/>
  <c r="O6" i="12" a="1"/>
  <c r="O21" i="12" a="1"/>
  <c r="O12" i="12" a="1"/>
  <c r="O19" i="12" a="1"/>
  <c r="O10" i="12" a="1"/>
  <c r="O25" i="12" a="1"/>
  <c r="O15" i="12" a="1"/>
  <c r="O5" i="12" a="1"/>
  <c r="O13" i="12" a="1"/>
  <c r="O9" i="12" a="1"/>
  <c r="O23" i="12" a="1"/>
  <c r="O18" i="12" a="1"/>
  <c r="O8" i="12" a="1"/>
  <c r="O26" i="12" a="1"/>
  <c r="O7" i="12" a="1"/>
  <c r="O12" i="12" l="1"/>
  <c r="AI28" i="5" s="1"/>
  <c r="O13" i="12"/>
  <c r="AI29" i="5" s="1"/>
  <c r="O7" i="12"/>
  <c r="AI23" i="5" s="1"/>
  <c r="O22" i="12"/>
  <c r="AI38" i="5" s="1"/>
  <c r="O16" i="12"/>
  <c r="AI32" i="5" s="1"/>
  <c r="O23" i="12"/>
  <c r="AI39" i="5" s="1"/>
  <c r="O25" i="12"/>
  <c r="AI41" i="5" s="1"/>
  <c r="O19" i="12"/>
  <c r="AI35" i="5" s="1"/>
  <c r="O26" i="12"/>
  <c r="AI42" i="5" s="1"/>
  <c r="O21" i="12"/>
  <c r="AI37" i="5" s="1"/>
  <c r="O15" i="12"/>
  <c r="AI31" i="5" s="1"/>
  <c r="O11" i="12"/>
  <c r="AI27" i="5" s="1"/>
  <c r="O6" i="12"/>
  <c r="AI22" i="5" s="1"/>
  <c r="O14" i="12"/>
  <c r="AI30" i="5" s="1"/>
  <c r="O5" i="12"/>
  <c r="AI21" i="5" s="1"/>
  <c r="O20" i="12"/>
  <c r="AI36" i="5" s="1"/>
  <c r="O8" i="12"/>
  <c r="AI24" i="5" s="1"/>
  <c r="O17" i="12"/>
  <c r="AI33" i="5" s="1"/>
  <c r="O24" i="12"/>
  <c r="AI40" i="5" s="1"/>
  <c r="O10" i="12"/>
  <c r="AI26" i="5" s="1"/>
  <c r="O18" i="12"/>
  <c r="AI34" i="5" s="1"/>
  <c r="O9" i="12"/>
  <c r="AI25" i="5" s="1"/>
  <c r="Q31" i="5"/>
  <c r="Q30" i="5"/>
  <c r="Q21" i="5"/>
  <c r="AF32" i="5"/>
  <c r="Q38" i="5"/>
  <c r="AC34" i="5"/>
  <c r="Q22" i="5"/>
  <c r="AC22" i="5"/>
  <c r="AF38" i="5"/>
  <c r="AF34" i="5"/>
  <c r="AF25" i="5"/>
  <c r="AF36" i="5"/>
  <c r="AC39" i="5"/>
  <c r="Q34" i="5"/>
  <c r="Q35" i="5"/>
  <c r="AF39" i="5"/>
  <c r="AF22" i="5"/>
  <c r="AF26" i="5"/>
  <c r="AC38" i="5"/>
  <c r="AC21" i="5"/>
  <c r="Q28" i="5"/>
  <c r="AC24" i="5"/>
  <c r="AF40" i="5"/>
  <c r="AC30" i="5"/>
  <c r="Q37" i="5"/>
  <c r="AC36" i="5"/>
  <c r="AC25" i="5"/>
  <c r="Q26" i="5"/>
  <c r="Q25" i="5"/>
  <c r="AF27" i="5"/>
  <c r="Q24" i="5"/>
  <c r="Q33" i="5"/>
  <c r="AF33" i="5"/>
  <c r="AF35" i="5"/>
  <c r="Q40" i="5"/>
  <c r="AF42" i="5"/>
  <c r="AF28" i="5"/>
  <c r="AC35" i="5"/>
  <c r="Q29" i="5"/>
  <c r="Q39" i="5"/>
  <c r="AC41" i="5"/>
  <c r="Q42" i="5"/>
  <c r="AF21" i="5"/>
  <c r="AC32" i="5"/>
  <c r="AF37" i="5"/>
  <c r="AC37" i="5"/>
  <c r="AF30" i="5"/>
  <c r="AF24" i="5"/>
  <c r="AF29" i="5"/>
  <c r="AC26" i="5"/>
  <c r="AC42" i="5"/>
  <c r="Q36" i="5"/>
  <c r="Q27" i="5"/>
  <c r="AC29" i="5"/>
  <c r="AC40" i="5"/>
  <c r="Q23" i="5"/>
  <c r="AC33" i="5"/>
  <c r="AC28" i="5"/>
  <c r="AF31" i="5"/>
  <c r="AC27" i="5"/>
  <c r="AF23" i="5"/>
  <c r="AF41" i="5"/>
  <c r="AC23" i="5"/>
  <c r="AC31" i="5"/>
  <c r="Q32" i="5"/>
  <c r="Q41" i="5"/>
  <c r="AI43" i="5" l="1"/>
  <c r="A30" i="5" l="1"/>
  <c r="A40" i="5"/>
  <c r="A35" i="5"/>
  <c r="A38" i="5"/>
  <c r="V48" i="5" s="1"/>
  <c r="V54" i="5" l="1"/>
</calcChain>
</file>

<file path=xl/sharedStrings.xml><?xml version="1.0" encoding="utf-8"?>
<sst xmlns="http://schemas.openxmlformats.org/spreadsheetml/2006/main" count="1488" uniqueCount="791">
  <si>
    <t>Traveler’s Name</t>
  </si>
  <si>
    <t>UNC Charlotte ID #</t>
  </si>
  <si>
    <t>Employee</t>
  </si>
  <si>
    <t>Org Code</t>
  </si>
  <si>
    <t>Name of College/Department</t>
  </si>
  <si>
    <t>Contact Name</t>
  </si>
  <si>
    <t>Traveler's Street Address</t>
  </si>
  <si>
    <t>Traveler's City/State/Zip</t>
  </si>
  <si>
    <t>Business Purpose for Travel</t>
  </si>
  <si>
    <t>DD1</t>
  </si>
  <si>
    <t>Traveler’s Destination</t>
  </si>
  <si>
    <t>Departure Date</t>
  </si>
  <si>
    <t>Return Date</t>
  </si>
  <si>
    <t>Destination Type</t>
  </si>
  <si>
    <t>In State</t>
  </si>
  <si>
    <t>Non-Employee</t>
  </si>
  <si>
    <t>Employee or Non-Employee</t>
  </si>
  <si>
    <t>Do these apply?</t>
  </si>
  <si>
    <t>Travel Advance Justifications</t>
  </si>
  <si>
    <t>Expense Type (for Reimbursement Form)</t>
  </si>
  <si>
    <t>Method</t>
  </si>
  <si>
    <t>Expense Account Code Descriptions</t>
  </si>
  <si>
    <t>Address Type</t>
  </si>
  <si>
    <t>Allocate expenses?</t>
  </si>
  <si>
    <t>Other Messages</t>
  </si>
  <si>
    <t>Yes</t>
  </si>
  <si>
    <t>--Select--</t>
  </si>
  <si>
    <t>VR1</t>
  </si>
  <si>
    <t>In Total</t>
  </si>
  <si>
    <t>--Use next line--</t>
  </si>
  <si>
    <t>Out of State</t>
  </si>
  <si>
    <t>No</t>
  </si>
  <si>
    <t>Traveling more than one week</t>
  </si>
  <si>
    <t>Airfare</t>
  </si>
  <si>
    <t>P-card</t>
  </si>
  <si>
    <t>Line Item</t>
  </si>
  <si>
    <t>Out of Country</t>
  </si>
  <si>
    <t>N/A</t>
  </si>
  <si>
    <t>Traveling outside of U.S.</t>
  </si>
  <si>
    <t>Direct Bill</t>
  </si>
  <si>
    <t>Student trip / group travel</t>
  </si>
  <si>
    <t>Unable to use personal funds</t>
  </si>
  <si>
    <t>Out of pocket</t>
  </si>
  <si>
    <t xml:space="preserve">Difference </t>
  </si>
  <si>
    <t>Other reason (explain)</t>
  </si>
  <si>
    <t>Parking / Tolls</t>
  </si>
  <si>
    <t>Multiple</t>
  </si>
  <si>
    <t>Taxi / Bus / Train</t>
  </si>
  <si>
    <t>Amount due to University</t>
  </si>
  <si>
    <t>Rental Car / Gas</t>
  </si>
  <si>
    <t>Subtotal</t>
  </si>
  <si>
    <t>Hotel (Room + Tax)</t>
  </si>
  <si>
    <t>Enter TXN #</t>
  </si>
  <si>
    <t>Travel Advance</t>
  </si>
  <si>
    <t>Breakfast (per diem)</t>
  </si>
  <si>
    <t xml:space="preserve">Net amount: </t>
  </si>
  <si>
    <t>Lunch (per diem)</t>
  </si>
  <si>
    <t>Dinner (per diem)</t>
  </si>
  <si>
    <t>Other (explain)</t>
  </si>
  <si>
    <t>Student Study Abroad Expenses</t>
  </si>
  <si>
    <t>Board/Non-Employee Transportation</t>
  </si>
  <si>
    <t>Board/Non-Employee Subsistence</t>
  </si>
  <si>
    <t xml:space="preserve">Research-related Participant travel </t>
  </si>
  <si>
    <t>Date</t>
  </si>
  <si>
    <t>Supervisor's Signature</t>
  </si>
  <si>
    <t>Fund Approver Initials</t>
  </si>
  <si>
    <t>-- Complete, sign and submit this form at least two weeks prior to departure date --</t>
  </si>
  <si>
    <t>Fund 1</t>
  </si>
  <si>
    <t>Fund 2</t>
  </si>
  <si>
    <t>Fund 3</t>
  </si>
  <si>
    <t>Fund(s) to be charged</t>
  </si>
  <si>
    <r>
      <t xml:space="preserve">Fund Limit </t>
    </r>
    <r>
      <rPr>
        <i/>
        <sz val="9"/>
        <color theme="1"/>
        <rFont val="Arial"/>
        <family val="2"/>
      </rPr>
      <t>(optional)</t>
    </r>
  </si>
  <si>
    <t>Required if you are not</t>
  </si>
  <si>
    <t>the custodian of fund(s)</t>
  </si>
  <si>
    <t>Indicate if any of the following apply to this trip:</t>
  </si>
  <si>
    <t>Vehicle rental authorized?</t>
  </si>
  <si>
    <t>Estimated Expenses</t>
  </si>
  <si>
    <t>Meals</t>
  </si>
  <si>
    <t>Mileage</t>
  </si>
  <si>
    <t>Amount</t>
  </si>
  <si>
    <t>Payment Method</t>
  </si>
  <si>
    <t>Estimated mileage (roundtrip):</t>
  </si>
  <si>
    <t>Requesting motor fleet vehicle?</t>
  </si>
  <si>
    <t>Total Expenses</t>
  </si>
  <si>
    <t>Total Out of Pocket</t>
  </si>
  <si>
    <t>(Excludes airfare, lodging, or registration fees)</t>
  </si>
  <si>
    <t>Registration Fees</t>
  </si>
  <si>
    <t>Comments</t>
  </si>
  <si>
    <t>Amount exceeding fund limit</t>
  </si>
  <si>
    <t>Expense Type</t>
  </si>
  <si>
    <t>Fund</t>
  </si>
  <si>
    <t>Code</t>
  </si>
  <si>
    <t>G13910</t>
  </si>
  <si>
    <t>-- Complete, sign and submit this form along with receipts no later than 30 days after return date --</t>
  </si>
  <si>
    <t>IN STATE</t>
  </si>
  <si>
    <t>OUT OF STATE</t>
  </si>
  <si>
    <t>OUT OF COUNTRY</t>
  </si>
  <si>
    <t>Transportation- Air</t>
  </si>
  <si>
    <t>Transportation- Ground</t>
  </si>
  <si>
    <t>Transportation- Other</t>
  </si>
  <si>
    <t>Subsistence- Lodging</t>
  </si>
  <si>
    <t>Subsistence- Meals</t>
  </si>
  <si>
    <t>Other (Tips, Phone, Tax)</t>
  </si>
  <si>
    <t>(including Charlotte registrations)</t>
  </si>
  <si>
    <t xml:space="preserve">Meal Subsistence Overages to Discr Funds             </t>
  </si>
  <si>
    <t>Travel Advances</t>
  </si>
  <si>
    <t>Non-Employee Transportation</t>
  </si>
  <si>
    <t>Non-Employee Subsistence</t>
  </si>
  <si>
    <t>Breakfast</t>
  </si>
  <si>
    <t xml:space="preserve">Lunch </t>
  </si>
  <si>
    <t>Dinner</t>
  </si>
  <si>
    <t>Hotel</t>
  </si>
  <si>
    <t>Total</t>
  </si>
  <si>
    <t>/ mile</t>
  </si>
  <si>
    <t>Will personal travel days occur between departure and return dates?</t>
  </si>
  <si>
    <t>Personal travel dates:</t>
  </si>
  <si>
    <t>**Cost comparison must be attached**</t>
  </si>
  <si>
    <t>Additional Comments</t>
  </si>
  <si>
    <t>Reimbursements</t>
  </si>
  <si>
    <t>P-Card, Direct Bills, Prepmts</t>
  </si>
  <si>
    <t>Total Charges Per Fund</t>
  </si>
  <si>
    <t>Did personal travel occur between departure and return dates?</t>
  </si>
  <si>
    <t>Less: Other Prepayments</t>
  </si>
  <si>
    <t>Less: Direct Bills</t>
  </si>
  <si>
    <t>Less: P-Card Payments</t>
  </si>
  <si>
    <t>Total Trip Cost</t>
  </si>
  <si>
    <t>To be reimbursed to traveler</t>
  </si>
  <si>
    <t>Expense Account Code Description</t>
  </si>
  <si>
    <t>Date of Transaction</t>
  </si>
  <si>
    <t>Fund?</t>
  </si>
  <si>
    <t>Reimbursement Rate</t>
  </si>
  <si>
    <t>Amount to be Reimbursed</t>
  </si>
  <si>
    <t>Alternate rate (per mile):</t>
  </si>
  <si>
    <t>--Continued on next page--</t>
  </si>
  <si>
    <t>Other</t>
  </si>
  <si>
    <t>Signature</t>
  </si>
  <si>
    <t>Alcohol</t>
  </si>
  <si>
    <t>Index #</t>
  </si>
  <si>
    <t>Concatenated</t>
  </si>
  <si>
    <t>Code Description</t>
  </si>
  <si>
    <r>
      <t xml:space="preserve">Code </t>
    </r>
    <r>
      <rPr>
        <i/>
        <sz val="10"/>
        <color theme="1"/>
        <rFont val="Calibri"/>
        <family val="2"/>
        <scheme val="minor"/>
      </rPr>
      <t>(from "Rates" Tab)</t>
    </r>
  </si>
  <si>
    <t>Coding Index</t>
  </si>
  <si>
    <t>I.</t>
  </si>
  <si>
    <t>Prepaid Charges</t>
  </si>
  <si>
    <t>II.</t>
  </si>
  <si>
    <t>III.</t>
  </si>
  <si>
    <t>n/a</t>
  </si>
  <si>
    <t>&lt;--Not a formula</t>
  </si>
  <si>
    <t>Per Diem Meal Rate</t>
  </si>
  <si>
    <t>Ref</t>
  </si>
  <si>
    <t>Transaction Table</t>
  </si>
  <si>
    <t>Entered Amount</t>
  </si>
  <si>
    <t>Calculated Amount</t>
  </si>
  <si>
    <t>Amount to Sum</t>
  </si>
  <si>
    <t>Fund Selected</t>
  </si>
  <si>
    <t>Coding Table</t>
  </si>
  <si>
    <t>With Blanks:</t>
  </si>
  <si>
    <t>Without Blanks:</t>
  </si>
  <si>
    <t>1.  From Transaction Table, Grouped by Fund:</t>
  </si>
  <si>
    <t>2.  With Blanks:</t>
  </si>
  <si>
    <r>
      <t>3.  Without Blanks</t>
    </r>
    <r>
      <rPr>
        <i/>
        <sz val="10"/>
        <color theme="1"/>
        <rFont val="Calibri"/>
        <family val="2"/>
        <scheme val="minor"/>
      </rPr>
      <t xml:space="preserve"> (To Coding Table on Reimbursement Form)</t>
    </r>
    <r>
      <rPr>
        <b/>
        <i/>
        <sz val="10"/>
        <color theme="1"/>
        <rFont val="Calibri"/>
        <family val="2"/>
        <scheme val="minor"/>
      </rPr>
      <t>:</t>
    </r>
  </si>
  <si>
    <t>Field Location</t>
  </si>
  <si>
    <t>Amounts carried forward from Travel Authorization and Prepayment Request Form</t>
  </si>
  <si>
    <t>Source</t>
  </si>
  <si>
    <t>Travel Authorization</t>
  </si>
  <si>
    <t>Prepayment Request</t>
  </si>
  <si>
    <t>Out of Pocket</t>
  </si>
  <si>
    <t>TR - Mileage</t>
  </si>
  <si>
    <t>TR - Charges During Trip</t>
  </si>
  <si>
    <t>Per Diem Rate</t>
  </si>
  <si>
    <t>N/A - Non-Employees Not Eligible for Travel Advances</t>
  </si>
  <si>
    <t>--Enter dates--</t>
  </si>
  <si>
    <t>ERROR - Please correct prior to submitting</t>
  </si>
  <si>
    <t>Summary of all inputs to page 2 of Travel Reimbursement Form</t>
  </si>
  <si>
    <t>Aggregates transactions from "Transaction Table" tab and groups by 1) Fund; then 2) account code.</t>
  </si>
  <si>
    <t>Used to associate each possible transaction with a specific account code</t>
  </si>
  <si>
    <t>Keywords</t>
  </si>
  <si>
    <t>This tab contains the standardized terms and options for drop-box boxes</t>
  </si>
  <si>
    <t>Administrative Meals</t>
  </si>
  <si>
    <t>Field / Line Description</t>
  </si>
  <si>
    <t>Guidance</t>
  </si>
  <si>
    <t xml:space="preserve">Enter the full legal first name and last name of the traveler (please do not use nicknames).  </t>
  </si>
  <si>
    <t>Traveler’s Street Address</t>
  </si>
  <si>
    <t>Traveler’s City/State/Zip</t>
  </si>
  <si>
    <t>Use this field to provide any other comments (optional).</t>
  </si>
  <si>
    <t>Fund Limit (optional)</t>
  </si>
  <si>
    <t>Fund approver initials</t>
  </si>
  <si>
    <t>Excess lodging rates authorized?</t>
  </si>
  <si>
    <t>Estimated Expenses – Payment Method</t>
  </si>
  <si>
    <t xml:space="preserve">For each estimated expense category, use the drop-down list to indicate what payment method will be used to pay for the expenses.  </t>
  </si>
  <si>
    <t>Use this space to provide any additional comments relevant to the estimated expense.</t>
  </si>
  <si>
    <t>For Financial Services use only; this field will automatically populate to indicate the appropriate expense account code to be used for this expense item (refer to “Rates” tab for travel-related expense account codes).</t>
  </si>
  <si>
    <t>P-Card, Direct Bills, and Prepmt charges</t>
  </si>
  <si>
    <t>Automatically calculated based on the charges entered on the expense table.</t>
  </si>
  <si>
    <t>For Financial Services use only; this field will automatically populate to indicate the fund that will be charged for the related expenses (as indicated by the user in the expense table).</t>
  </si>
  <si>
    <t>Less:  P-Card Payments</t>
  </si>
  <si>
    <t>Automatically calculated based on the charges entered on the expense table; represents all charges for which “P-Card” is selected as the Payment Method.</t>
  </si>
  <si>
    <t>Less:  Direct Bills</t>
  </si>
  <si>
    <t>Automatically calculated based on the charges entered on the expense table; represents all charges for which “Direct Bill” is selected as the Payment Method.</t>
  </si>
  <si>
    <t>Less:  Other Prepayments</t>
  </si>
  <si>
    <t>Amount to be reimbursed to traveler / subtotal</t>
  </si>
  <si>
    <t>Other Notes:</t>
  </si>
  <si>
    <t>_____________________________</t>
  </si>
  <si>
    <t>Pmt. Type</t>
  </si>
  <si>
    <r>
      <t>Pmt.</t>
    </r>
    <r>
      <rPr>
        <b/>
        <sz val="2"/>
        <color theme="1"/>
        <rFont val="Arial"/>
        <family val="2"/>
      </rPr>
      <t xml:space="preserve"> </t>
    </r>
    <r>
      <rPr>
        <b/>
        <sz val="8.6999999999999993"/>
        <color theme="1"/>
        <rFont val="Arial"/>
        <family val="2"/>
      </rPr>
      <t>Type</t>
    </r>
  </si>
  <si>
    <t>Contact Name, Phone</t>
  </si>
  <si>
    <t>Estimated Expenses - Comments</t>
  </si>
  <si>
    <t>Total out of pocket expenses (excluding airfare, lodging, or registration fees)</t>
  </si>
  <si>
    <t>Signature of Traveler</t>
  </si>
  <si>
    <t>Total charges per fund</t>
  </si>
  <si>
    <t>Accounts Payable Use Only - Expense Account Code Description</t>
  </si>
  <si>
    <t>Accounts Payable Use Only - Fund</t>
  </si>
  <si>
    <t>Accounts Payable Use Only - Code</t>
  </si>
  <si>
    <t>Accounts Payable Use Only - Amount</t>
  </si>
  <si>
    <t xml:space="preserve">Select the appropriate expense type from the drop-down box. </t>
  </si>
  <si>
    <t xml:space="preserve">Select the appropriate payment method for the expense. </t>
  </si>
  <si>
    <t xml:space="preserve">Enter the amount of the expense.  </t>
  </si>
  <si>
    <t>Enter the total calculated amount of mileage for the trip. Must provide supporting documentation of mileage claimed. If mileage is for to/from Charlotte Airport can claim standard rate without documentation.</t>
  </si>
  <si>
    <t>"</t>
  </si>
  <si>
    <t>Header</t>
  </si>
  <si>
    <t>Approval</t>
  </si>
  <si>
    <t>Funding</t>
  </si>
  <si>
    <t>IV.</t>
  </si>
  <si>
    <t>V.</t>
  </si>
  <si>
    <t>Form Name / Section</t>
  </si>
  <si>
    <t>Sect. I: Header</t>
  </si>
  <si>
    <t>Sect. III: Funding</t>
  </si>
  <si>
    <t>Sect I: Header</t>
  </si>
  <si>
    <t>Trip Costs</t>
  </si>
  <si>
    <t>Fund(s) to be charged &amp; Fund Limit (Optional)</t>
  </si>
  <si>
    <t>Total Mileage</t>
  </si>
  <si>
    <t>Alternate Rate</t>
  </si>
  <si>
    <t>Other Notes</t>
  </si>
  <si>
    <t>Continued</t>
  </si>
  <si>
    <t>Airfare; Airline Baggage Fees</t>
  </si>
  <si>
    <t>Parking; Tolls; Taxi; Bus; Train; Rental Car; Gas; Mileage</t>
  </si>
  <si>
    <t>Per diem meals</t>
  </si>
  <si>
    <t>Gratuity; Other</t>
  </si>
  <si>
    <t>All non-employee transport exp.</t>
  </si>
  <si>
    <t>Hotel; Per diem meals; Gratuity; Other</t>
  </si>
  <si>
    <t>EXPENSE TYPES</t>
  </si>
  <si>
    <t>Signatures</t>
  </si>
  <si>
    <t>Prior Approval Required by Supervisor</t>
  </si>
  <si>
    <t xml:space="preserve">IV. Approval </t>
  </si>
  <si>
    <t xml:space="preserve"> Approval - Signatures</t>
  </si>
  <si>
    <t>Meals (administrative)</t>
  </si>
  <si>
    <t>Accounts Payable use only</t>
  </si>
  <si>
    <t xml:space="preserve">FOATEXT </t>
  </si>
  <si>
    <t>Sect. IV: Approval - Signatures</t>
  </si>
  <si>
    <t>Sect IV: Approval - Prior Approval by Supervisor</t>
  </si>
  <si>
    <t>Sect V: Approval</t>
  </si>
  <si>
    <t>Sect IV: Funding</t>
  </si>
  <si>
    <t>Sect II: Trip Costs</t>
  </si>
  <si>
    <t>Sect III: Reimbursement Expense Accounting</t>
  </si>
  <si>
    <t>EMPLOYEE TRAVEL EXPENSE ACCOUNT CODES</t>
  </si>
  <si>
    <t>Funds from Reimbursement Form:</t>
  </si>
  <si>
    <t>**Attach airfare cost comparison if not previously submitted**</t>
  </si>
  <si>
    <t>Lunch</t>
  </si>
  <si>
    <t>Totals</t>
  </si>
  <si>
    <t>Per Diem Meal</t>
  </si>
  <si>
    <t>TR - Breakfast</t>
  </si>
  <si>
    <t>TR - Lunch</t>
  </si>
  <si>
    <t>TR - Dinner</t>
  </si>
  <si>
    <t>Rates Claiming</t>
  </si>
  <si>
    <t>Dates (under "Day 1," etc.)</t>
  </si>
  <si>
    <t>Breakfast, Lunch, Dinner</t>
  </si>
  <si>
    <t>Date 1</t>
  </si>
  <si>
    <t>Date 2</t>
  </si>
  <si>
    <t>Date 3</t>
  </si>
  <si>
    <t>Date 4</t>
  </si>
  <si>
    <t>Date 5</t>
  </si>
  <si>
    <t>Date 6</t>
  </si>
  <si>
    <t>Date 7</t>
  </si>
  <si>
    <t>Date 8</t>
  </si>
  <si>
    <t>Date 9</t>
  </si>
  <si>
    <t>Date 10</t>
  </si>
  <si>
    <t>Enter the city/state/zip code of traveler’s permanent address (not campus address).</t>
  </si>
  <si>
    <t>Enter the traveler’s permanent street address (not campus address).</t>
  </si>
  <si>
    <t>Total per diem meals</t>
  </si>
  <si>
    <t>Provide additional information related to the mileage reimbursement, if applicable.</t>
  </si>
  <si>
    <t>Receipt Page</t>
  </si>
  <si>
    <t>For all other travel related resources.</t>
  </si>
  <si>
    <t>Is traveler also a student?</t>
  </si>
  <si>
    <t>Top of Form (Yes/No)</t>
  </si>
  <si>
    <t xml:space="preserve">Submit this form in advance of traveling if you are requesting to stay at a non-hotel lodging location. </t>
  </si>
  <si>
    <t>For Financial Services use only; this field will automatically calculate the amount of charges to be processed for each fund/code.</t>
  </si>
  <si>
    <t>Tips</t>
  </si>
  <si>
    <r>
      <rPr>
        <b/>
        <sz val="10"/>
        <color theme="1"/>
        <rFont val="Arial"/>
        <family val="2"/>
      </rPr>
      <t>Document supporting the business purpose</t>
    </r>
    <r>
      <rPr>
        <sz val="10"/>
        <color theme="1"/>
        <rFont val="Arial"/>
        <family val="2"/>
      </rPr>
      <t xml:space="preserve"> of the trip that includes the business dates, location and purpose (e.g., conference registration, meeting invite or research itinerary).</t>
    </r>
  </si>
  <si>
    <r>
      <t xml:space="preserve">Mileage documentation </t>
    </r>
    <r>
      <rPr>
        <sz val="10"/>
        <color theme="1"/>
        <rFont val="Arial"/>
        <family val="2"/>
      </rPr>
      <t>(e.g., Mapquest, Google Maps) unless claiming standard mileage to/from airport equal to 15 miles one-way if UNC Charlotte is the duty station.</t>
    </r>
  </si>
  <si>
    <r>
      <t xml:space="preserve">Parking receipts: </t>
    </r>
    <r>
      <rPr>
        <sz val="10"/>
        <color theme="1"/>
        <rFont val="Arial"/>
        <family val="2"/>
      </rPr>
      <t>paid receipt dates must match business dates of travel.</t>
    </r>
  </si>
  <si>
    <t>Prior approval on TA authorizing business class airfare and/or federal per diem meal rate.</t>
  </si>
  <si>
    <t>Currency conversion and fee documentation attached.</t>
  </si>
  <si>
    <t>Paid itemized receipt (tip 20% or less).</t>
  </si>
  <si>
    <r>
      <rPr>
        <b/>
        <sz val="10"/>
        <color theme="1"/>
        <rFont val="Arial"/>
        <family val="2"/>
      </rPr>
      <t>Agenda</t>
    </r>
    <r>
      <rPr>
        <sz val="10"/>
        <color theme="1"/>
        <rFont val="Arial"/>
        <family val="2"/>
      </rPr>
      <t xml:space="preserve"> to support business purpose for subsistence meals and non-subsistence business meal(s).</t>
    </r>
  </si>
  <si>
    <t>All meals circled (make a note next to meals not provided as part of the conference).</t>
  </si>
  <si>
    <r>
      <t xml:space="preserve">Shuttle receipts:  </t>
    </r>
    <r>
      <rPr>
        <sz val="10"/>
        <color theme="1"/>
        <rFont val="Arial"/>
        <family val="2"/>
      </rPr>
      <t>paid receipts</t>
    </r>
    <r>
      <rPr>
        <b/>
        <sz val="10"/>
        <color theme="1"/>
        <rFont val="Arial"/>
        <family val="2"/>
      </rPr>
      <t>.</t>
    </r>
  </si>
  <si>
    <r>
      <t xml:space="preserve">Note by breakfast meals whether </t>
    </r>
    <r>
      <rPr>
        <b/>
        <sz val="10"/>
        <color theme="1"/>
        <rFont val="Arial"/>
        <family val="2"/>
      </rPr>
      <t>continental</t>
    </r>
    <r>
      <rPr>
        <sz val="10"/>
        <color theme="1"/>
        <rFont val="Arial"/>
        <family val="2"/>
      </rPr>
      <t xml:space="preserve"> (e.g., rolls, cereal, fruit) or </t>
    </r>
    <r>
      <rPr>
        <b/>
        <sz val="10"/>
        <color theme="1"/>
        <rFont val="Arial"/>
        <family val="2"/>
      </rPr>
      <t>full</t>
    </r>
    <r>
      <rPr>
        <sz val="10"/>
        <color theme="1"/>
        <rFont val="Arial"/>
        <family val="2"/>
      </rPr>
      <t xml:space="preserve"> (i.e., hot items: eggs, meat).</t>
    </r>
  </si>
  <si>
    <r>
      <t xml:space="preserve">Business Meals other than subsistence:  </t>
    </r>
    <r>
      <rPr>
        <u/>
        <sz val="10"/>
        <color theme="1"/>
        <rFont val="Arial"/>
        <family val="2"/>
      </rPr>
      <t>documentation attached and allowable fund(s) used.</t>
    </r>
  </si>
  <si>
    <t>Hotel Housekeeping</t>
  </si>
  <si>
    <t>Other than meals</t>
  </si>
  <si>
    <t>- Baggage Handling &amp; Skycaps ≤ $2 per bag
- Shuttle drivers ≤ $2 per bag</t>
  </si>
  <si>
    <t xml:space="preserve"> ≤ $3 a night</t>
  </si>
  <si>
    <t>Included in State subsistence rate allowance; no excess reimbursement is generally allowed</t>
  </si>
  <si>
    <t>Should not exceed 20% of cost of service provided</t>
  </si>
  <si>
    <t>For Financial Services use only; this field will be utilized to add an explanation in the event the reimbursement amount is modified.</t>
  </si>
  <si>
    <t>Automatically populated from the expenses entered that were prepaid and not prepaid.</t>
  </si>
  <si>
    <t>Follow the above guidance for completing these additional lines.</t>
  </si>
  <si>
    <t>Enter the traveler’s expected departure date using mm/dd/yyyy format.</t>
  </si>
  <si>
    <t>Enter the traveler’s expected return date using mm/dd/yyyy format.</t>
  </si>
  <si>
    <r>
      <t xml:space="preserve">Airfare receipt / itinerary </t>
    </r>
    <r>
      <rPr>
        <sz val="10"/>
        <color theme="1"/>
        <rFont val="Arial"/>
        <family val="2"/>
      </rPr>
      <t>(if receipt doesn't show detailed itinerary)</t>
    </r>
    <r>
      <rPr>
        <b/>
        <sz val="10"/>
        <color theme="1"/>
        <rFont val="Arial"/>
        <family val="2"/>
      </rPr>
      <t xml:space="preserve"> </t>
    </r>
    <r>
      <rPr>
        <sz val="10"/>
        <color theme="1"/>
        <rFont val="Arial"/>
        <family val="2"/>
      </rPr>
      <t xml:space="preserve">showing a $0 balance. Enter TXN# in </t>
    </r>
    <r>
      <rPr>
        <b/>
        <sz val="10"/>
        <color theme="1"/>
        <rFont val="Arial"/>
        <family val="2"/>
      </rPr>
      <t>Reference/Other Notes</t>
    </r>
    <r>
      <rPr>
        <sz val="10"/>
        <color theme="1"/>
        <rFont val="Arial"/>
        <family val="2"/>
      </rPr>
      <t xml:space="preserve"> if paid with a p-card.</t>
    </r>
  </si>
  <si>
    <r>
      <t xml:space="preserve">International Travel:  </t>
    </r>
    <r>
      <rPr>
        <u/>
        <sz val="10"/>
        <color theme="1"/>
        <rFont val="Arial"/>
        <family val="2"/>
      </rPr>
      <t>approvals obtained and documents attached.</t>
    </r>
    <r>
      <rPr>
        <sz val="10"/>
        <color theme="1"/>
        <rFont val="Arial"/>
        <family val="2"/>
      </rPr>
      <t xml:space="preserve"> *</t>
    </r>
    <r>
      <rPr>
        <i/>
        <sz val="10"/>
        <color theme="1"/>
        <rFont val="Arial"/>
        <family val="2"/>
      </rPr>
      <t>except Grant funded international travel</t>
    </r>
  </si>
  <si>
    <t>Reference # / Other Notes</t>
  </si>
  <si>
    <t>Travel Manual</t>
  </si>
  <si>
    <t>Guidance for faculty/staff regarding payment for travel expenses incurred for UNC Charlotte buisness purposes.</t>
  </si>
  <si>
    <t>If federal per diem approved: attach printout of Rate by Location and Breakdown of meals (Appendix B).</t>
  </si>
  <si>
    <t>Amount should not exceed estimated out of pocket expenses</t>
  </si>
  <si>
    <t>If the federal per diem rate is approved for international travel, submit a printout of foreign per diem rates by location along with the associated breakdown of rates by meals and incidentals found in Appendix B.</t>
  </si>
  <si>
    <t>Federal Per Diem Rates by Location</t>
  </si>
  <si>
    <r>
      <t xml:space="preserve">* Grants &amp; Contracts Administration contact link and additional guidance can be found on the </t>
    </r>
    <r>
      <rPr>
        <b/>
        <sz val="10"/>
        <color theme="1"/>
        <rFont val="Arial"/>
        <family val="2"/>
      </rPr>
      <t>Related Links</t>
    </r>
    <r>
      <rPr>
        <sz val="10"/>
        <color theme="1"/>
        <rFont val="Arial"/>
        <family val="2"/>
      </rPr>
      <t xml:space="preserve"> tab.</t>
    </r>
  </si>
  <si>
    <t xml:space="preserve"> </t>
  </si>
  <si>
    <t>Non-Employee - traveler signature not required</t>
  </si>
  <si>
    <r>
      <t>Miscellaneous receipts</t>
    </r>
    <r>
      <rPr>
        <sz val="10"/>
        <color theme="1"/>
        <rFont val="Arial"/>
        <family val="2"/>
      </rPr>
      <t xml:space="preserve"> (e.g., baggage receipts, paid receipts for other modes of transportation).</t>
    </r>
  </si>
  <si>
    <t>Discretionary or authorized unrestricted funds used to pay for business meal(s).</t>
  </si>
  <si>
    <t>Supervisor's Printed Name</t>
  </si>
  <si>
    <t>Supervisor’s Printed Name and Signature</t>
  </si>
  <si>
    <t>The supervisor (or authorized delegate) must read the statement in this field and acknowledge by providing their signature. Sign upon completion of all other form sections. The supervisor's printed name must also be provided.</t>
  </si>
  <si>
    <t>Date 11</t>
  </si>
  <si>
    <t>Date 12</t>
  </si>
  <si>
    <t>Date 13</t>
  </si>
  <si>
    <t>Date 14</t>
  </si>
  <si>
    <t>Date 15</t>
  </si>
  <si>
    <t>Date 16</t>
  </si>
  <si>
    <t>Date 17</t>
  </si>
  <si>
    <t>Date 18</t>
  </si>
  <si>
    <t>Date 19</t>
  </si>
  <si>
    <t>Date 20</t>
  </si>
  <si>
    <t>Date 21</t>
  </si>
  <si>
    <t>Date 22</t>
  </si>
  <si>
    <t>Date 23</t>
  </si>
  <si>
    <t>Date 24</t>
  </si>
  <si>
    <t>Date 25</t>
  </si>
  <si>
    <t>Date 26</t>
  </si>
  <si>
    <t>Date 27</t>
  </si>
  <si>
    <t>Date 28</t>
  </si>
  <si>
    <t>Date 29</t>
  </si>
  <si>
    <t>Date 30</t>
  </si>
  <si>
    <t>Grand Total per diem meals</t>
  </si>
  <si>
    <t>Enter 9-digit 800# here</t>
  </si>
  <si>
    <t>Under penalties of perjury, I certify this is a true and accurate statement of expenses incurred in a prudent manner while in service of the State.</t>
  </si>
  <si>
    <t>Group Travel List (Continued)</t>
  </si>
  <si>
    <t>Total per diem meals days 11-20</t>
  </si>
  <si>
    <t>Total per diem meals days 21-30</t>
  </si>
  <si>
    <t>Export Control</t>
  </si>
  <si>
    <t>A budget manual prepared by the Office of State Budget and Management (OSBM) for the State of North Carolina for use by state departements, agencies and institutions in the preparateion and administration of their budgets.</t>
  </si>
  <si>
    <t>FAQs</t>
  </si>
  <si>
    <t>If traveling internationally notify the Export Control Office as soon as you are planning a trip so they can advise on any travel restrictions. This notification is handled automatically through ImageNow and may not allow enough time for Export Control to gain approvals needed.</t>
  </si>
  <si>
    <t>For additional lines unhide rows 129-178</t>
  </si>
  <si>
    <t>Student</t>
  </si>
  <si>
    <t>Indicate if student or non-employee</t>
  </si>
  <si>
    <t>UNC Charlotte ID # 
(N/A if non-employee)</t>
  </si>
  <si>
    <t>Default rates:</t>
  </si>
  <si>
    <t>**Non-default rate(s) used**</t>
  </si>
  <si>
    <t>ERROR: Totals in section II and III do not match</t>
  </si>
  <si>
    <t>ERROR: Fund number field cannot be blank</t>
  </si>
  <si>
    <t>ERROR: Amount exceeds fund limit</t>
  </si>
  <si>
    <t>ERROR: Org code field cannot be blank</t>
  </si>
  <si>
    <t>Is a blanket Travel Authorization on file?</t>
  </si>
  <si>
    <t>Is this a revision…</t>
  </si>
  <si>
    <t>-- Complete and submit this list with the Travel Authorization form when group travel is involved --</t>
  </si>
  <si>
    <t xml:space="preserve">Indicate whether the traveler will have any personal travel days between departure and return dates. If yes, indicate the dates on which personal travel will occur in the space provided. Attach the same day airfare cost comparison, if not previously submitted, to substantiate that the traveler’s personal travel did not result in additional cost to the University.  </t>
  </si>
  <si>
    <t>Use the unhide rows option in excel to unhide these rows if additional lines are needed for Other Expenses Paid DuringTravel.</t>
  </si>
  <si>
    <t>**Group Travel List must be attached**</t>
  </si>
  <si>
    <t>Travel Third Party Lodging Authorization Request</t>
  </si>
  <si>
    <t>REQUEST FOR TRAVEL ADVANCE</t>
  </si>
  <si>
    <t>II.  Important Notices for Travel Advance Requests:</t>
  </si>
  <si>
    <t xml:space="preserve">    traveler's paycheck, and the traveler may not be eligible for future advances.</t>
  </si>
  <si>
    <t>III.  Travel Advance Request</t>
  </si>
  <si>
    <t xml:space="preserve">Amount of Travel Advance Requested:  </t>
  </si>
  <si>
    <t xml:space="preserve">Reason for Request:  </t>
  </si>
  <si>
    <t>Restricted 800 #'s</t>
  </si>
  <si>
    <t>Name</t>
  </si>
  <si>
    <t>NOT eligible for Delegated Authority</t>
  </si>
  <si>
    <t>Approved for Delegated Authority</t>
  </si>
  <si>
    <t>DA</t>
  </si>
  <si>
    <r>
      <t xml:space="preserve">Will personal travel days occur between departure and return dates? </t>
    </r>
    <r>
      <rPr>
        <i/>
        <sz val="8.5"/>
        <color theme="1"/>
        <rFont val="Arial"/>
        <family val="2"/>
      </rPr>
      <t>(If yes, and airfare involved, a same day cost comparison must be attached)</t>
    </r>
  </si>
  <si>
    <t>Please complete all fields below</t>
  </si>
  <si>
    <t>Please complete all fields above</t>
  </si>
  <si>
    <t>Only Employees are eligible</t>
  </si>
  <si>
    <t>--</t>
  </si>
  <si>
    <t xml:space="preserve">    return date (no later than June 30 of the current fiscal year).</t>
  </si>
  <si>
    <t xml:space="preserve"> * A traveler must account for the advance by submitting a Travel Reimbursement form within 30 days of the trip</t>
  </si>
  <si>
    <t xml:space="preserve"> * A travel advance is considered a loan to the traveler.</t>
  </si>
  <si>
    <t xml:space="preserve"> * Non-employees are not eligible to receive travel advances.</t>
  </si>
  <si>
    <t xml:space="preserve"> * Amount requested should not exceed the estimated out-of-pocket expenses as indicated on the Travel Authorization.</t>
  </si>
  <si>
    <r>
      <t xml:space="preserve"> * </t>
    </r>
    <r>
      <rPr>
        <sz val="9"/>
        <color theme="1"/>
        <rFont val="Arial"/>
        <family val="2"/>
      </rPr>
      <t>Travel advances should be reasonable and only for incidental, out-of-pocket expenses that cannot be prepaid.</t>
    </r>
  </si>
  <si>
    <t>VI. Mileage</t>
  </si>
  <si>
    <t>VII. Per Diem Meals</t>
  </si>
  <si>
    <t>VIII. Other Travel Expenses</t>
  </si>
  <si>
    <t>VIII.  Other Expenses Paid During Travel (Continued)</t>
  </si>
  <si>
    <t>At least one fund must be entered</t>
  </si>
  <si>
    <t>(Accounts Payable Use Only)</t>
  </si>
  <si>
    <t>Indicate whether the traveler is approved to incur vehicle rental expenses. Note that the answer to this question is defaulted to the most common selection.</t>
  </si>
  <si>
    <t>Sect VI: Mileage</t>
  </si>
  <si>
    <t>Sect VII: Per Diem Meals</t>
  </si>
  <si>
    <t>Sect VIII: Other Travel Expenses</t>
  </si>
  <si>
    <t>Amount Received</t>
  </si>
  <si>
    <t>Acknowledgement:</t>
  </si>
  <si>
    <t>&lt;-- For additional dates, unhide rows 76-91</t>
  </si>
  <si>
    <t>Travel Return Date</t>
  </si>
  <si>
    <t>Destination</t>
  </si>
  <si>
    <t>Traveler</t>
  </si>
  <si>
    <r>
      <t xml:space="preserve">Excess lodging rates authorized? </t>
    </r>
    <r>
      <rPr>
        <sz val="7.5"/>
        <color theme="1"/>
        <rFont val="Arial"/>
        <family val="2"/>
      </rPr>
      <t>(above subsistence rates)</t>
    </r>
  </si>
  <si>
    <t>Amt. exceeding fund limit</t>
  </si>
  <si>
    <r>
      <rPr>
        <b/>
        <sz val="11"/>
        <color theme="1"/>
        <rFont val="Arial"/>
        <family val="2"/>
      </rPr>
      <t>Travel Authorization</t>
    </r>
    <r>
      <rPr>
        <sz val="11"/>
        <color theme="1"/>
        <rFont val="Arial"/>
        <family val="2"/>
      </rPr>
      <t xml:space="preserve"> submitted before travel.</t>
    </r>
  </si>
  <si>
    <r>
      <t xml:space="preserve">Allowable tip amount </t>
    </r>
    <r>
      <rPr>
        <sz val="10"/>
        <color theme="1"/>
        <rFont val="Arial"/>
        <family val="2"/>
      </rPr>
      <t xml:space="preserve">with purpose annotated in the corresponding </t>
    </r>
    <r>
      <rPr>
        <b/>
        <sz val="10"/>
        <color theme="1"/>
        <rFont val="Arial"/>
        <family val="2"/>
      </rPr>
      <t xml:space="preserve">Reference / Other Notes </t>
    </r>
    <r>
      <rPr>
        <sz val="10"/>
        <color theme="1"/>
        <rFont val="Arial"/>
        <family val="2"/>
      </rPr>
      <t>area</t>
    </r>
    <r>
      <rPr>
        <b/>
        <sz val="10"/>
        <color theme="1"/>
        <rFont val="Arial"/>
        <family val="2"/>
      </rPr>
      <t xml:space="preserve">. </t>
    </r>
    <r>
      <rPr>
        <sz val="10"/>
        <color theme="1"/>
        <rFont val="Arial"/>
        <family val="2"/>
      </rPr>
      <t xml:space="preserve">See </t>
    </r>
    <r>
      <rPr>
        <b/>
        <sz val="10"/>
        <color theme="1"/>
        <rFont val="Arial"/>
        <family val="2"/>
      </rPr>
      <t>Rates</t>
    </r>
    <r>
      <rPr>
        <sz val="10"/>
        <color theme="1"/>
        <rFont val="Arial"/>
        <family val="2"/>
      </rPr>
      <t xml:space="preserve"> tab for tip details.</t>
    </r>
  </si>
  <si>
    <t>Date
Complete</t>
  </si>
  <si>
    <t>Traveler's Email</t>
  </si>
  <si>
    <t>Contact's Phone</t>
  </si>
  <si>
    <t>Non-Employee - zero reimbursement</t>
  </si>
  <si>
    <t>More than 60 days after return date</t>
  </si>
  <si>
    <t>Indicate the initials of the custodian of the fund(s) listed above. If a fund limit is imposed, the fund custodian must initial (if other than traveler’s supervisor) to authorize the limit. Note that initials in this field indicate approval only for charges to be coded to the designated fund (initials do not indicate approval or denial for travel).</t>
  </si>
  <si>
    <t>Enter the date of the expense transaction. Note that expenses do not need to be broken down by day. Like expenses can be shown as a lump sum (e.g., allowable housekeeping tips left during a hotel stay)</t>
  </si>
  <si>
    <t>"Travel Advance" field cannot be blank; 
enter 0 if no advance</t>
  </si>
  <si>
    <r>
      <t xml:space="preserve">Airfare cost comparison </t>
    </r>
    <r>
      <rPr>
        <sz val="10"/>
        <color theme="1"/>
        <rFont val="Arial"/>
        <family val="2"/>
      </rPr>
      <t>if choose to drive over 500 miles away (one way) instead of flying OR if combining business and personal trips.</t>
    </r>
  </si>
  <si>
    <t>Must enter total estimated expenses</t>
  </si>
  <si>
    <r>
      <t>Estimated Expenses</t>
    </r>
    <r>
      <rPr>
        <b/>
        <sz val="9"/>
        <color theme="1"/>
        <rFont val="Arial"/>
        <family val="2"/>
      </rPr>
      <t xml:space="preserve"> </t>
    </r>
    <r>
      <rPr>
        <i/>
        <sz val="9"/>
        <color theme="1"/>
        <rFont val="Arial"/>
        <family val="2"/>
      </rPr>
      <t>(Itemization is optional, but must enter total)</t>
    </r>
  </si>
  <si>
    <t>Sect. II: Est. Expenses</t>
  </si>
  <si>
    <t>This field is required to indicate the total estimated expenses for the trip.</t>
  </si>
  <si>
    <t>This field will automatically calculate the total amount of estimated expenses for which “out of pocket” is the selected payment method (if you chose to itemize the estimated expenses). Note that estimated airfare, lodging and registration fees are excluded from this total.</t>
  </si>
  <si>
    <t>Estimated Expenses – Amounts (optional)</t>
  </si>
  <si>
    <t xml:space="preserve">"I acknowledge that I have received the amount associated with my name below in cash for a meal allowance for the dates of travel and event listed on this form. I understand that this money is to be used for meals which are not provided during the event." </t>
  </si>
  <si>
    <t>Student or Non-employee Name</t>
  </si>
  <si>
    <t>Accommodation Request Form</t>
  </si>
  <si>
    <t>Log</t>
  </si>
  <si>
    <t>(Enter amount for dates traveler eligible for a per diem meal using the approved state subsistence rates above)</t>
  </si>
  <si>
    <t>Meal Allowance Log (Continued)</t>
  </si>
  <si>
    <t>Grand Total of Per Diem Meals for All Travelers</t>
  </si>
  <si>
    <t>Estimated Per Diem Meal Amount Per Traveler (Continued)</t>
  </si>
  <si>
    <t>Grand total per diem meals</t>
  </si>
  <si>
    <t>Additional Traveler's Names</t>
  </si>
  <si>
    <t>&lt;-- For additional dates, unhide rows 45-86</t>
  </si>
  <si>
    <t>(Step 1. Click on row 45; Step 2. Hold SHIFT, then click on row 86; Step 3. Right-click on row 86; Step 4. Select "Unhide")</t>
  </si>
  <si>
    <t xml:space="preserve"> |  | Page 2</t>
  </si>
  <si>
    <t>Travelers who need an accommodation due to a disability must request an accommodation 
from Human Resources before traveling by completing this form.</t>
  </si>
  <si>
    <r>
      <t xml:space="preserve">Enter the city and state of traveler’s destination (include name of country if destination is outside of U.S.). </t>
    </r>
    <r>
      <rPr>
        <sz val="9"/>
        <rFont val="Arial"/>
        <family val="2"/>
      </rPr>
      <t>If traveling internationally notify the Export Control Office. This notification is handled automatically through the University's imaging system, however we recommend you notify the Export Control office as soon as you are planning a trip so they can advise on any travel restrictions.</t>
    </r>
  </si>
  <si>
    <r>
      <rPr>
        <sz val="9"/>
        <rFont val="Arial"/>
        <family val="2"/>
      </rPr>
      <t>Provide a clear and brief</t>
    </r>
    <r>
      <rPr>
        <sz val="9"/>
        <color theme="1"/>
        <rFont val="Arial"/>
        <family val="2"/>
      </rPr>
      <t xml:space="preserve"> explanation of the official University business justification for this trip (refer to section 2.1 of the University Travel Manual for additional guidance). The explanation should be written so that a third party could reasonably understand the business purpose of the trip.</t>
    </r>
  </si>
  <si>
    <t xml:space="preserve">Indicate which funds source(s) will be used to cover the trip expenses. Enter the six-digit Banner fund number (do not list account codes). At least one fund must be entered in the “Fund 1” field.  </t>
  </si>
  <si>
    <t>For additional days unhide rows 76-91</t>
  </si>
  <si>
    <t xml:space="preserve">Will automatically populate based on the "Departure Date" &amp; "Return Date" entered in Section I. However, the cells are editable, so dates can be modified if needed (e.g., to remove personal days if all 10 days are otherwise needed to indicate reimbursable meals). </t>
  </si>
  <si>
    <t>Enter the appropriate or approved per diem amount for any day that the traveler was eligible for--and is claiming reimbursement for--the applicable per diem meal. The reimbursable meals amount in Section III will automatically calculate based on the "Totals" columns and the rates entered. Enter administrative meals and alcohol expenses in Section VIII.</t>
  </si>
  <si>
    <t>MEAL ALLOWANCE LOG</t>
  </si>
  <si>
    <t>GROUP TRAVEL LIST</t>
  </si>
  <si>
    <t>TRAVEL-RELATED CODES AND RATES</t>
  </si>
  <si>
    <t xml:space="preserve">Enter the name and campus phone number (use 7-XXXX format) of the administrative contact person for the department.  </t>
  </si>
  <si>
    <t>The itemization of estimated expenses is optional depending on departmental requirements. At a minimum, you must provide a total estimate of expenses in the "Total Expenses" field located directly below the table.</t>
  </si>
  <si>
    <t>TRAVEL-RELATED LINKS</t>
  </si>
  <si>
    <t>(Step 1. Click on row 75; Step 2. Hold SHIFT, then click on row 92; Step 3. Right-click on row 92; Step 4. Select "Unhide")</t>
  </si>
  <si>
    <t>Alternate rate cannot exceed standard rate</t>
  </si>
  <si>
    <t>Automatically calculated based on the reimbursement rates listed on the "Rates" tab.</t>
  </si>
  <si>
    <t>(Enter the total roundtrip mileage actually driven using the traveler's personal vehicle)</t>
  </si>
  <si>
    <r>
      <t xml:space="preserve">Business Purpose </t>
    </r>
    <r>
      <rPr>
        <i/>
        <sz val="8"/>
        <color theme="1"/>
        <rFont val="Arial"/>
        <family val="2"/>
      </rPr>
      <t>(Attach documentation)</t>
    </r>
  </si>
  <si>
    <r>
      <t xml:space="preserve">Traveler’s Destination </t>
    </r>
    <r>
      <rPr>
        <i/>
        <sz val="8"/>
        <color theme="1"/>
        <rFont val="Arial"/>
        <family val="2"/>
      </rPr>
      <t>(City, State)</t>
    </r>
  </si>
  <si>
    <t>North Carolina Budget Manual Travel Policies &amp; Regulations</t>
  </si>
  <si>
    <t>Brown, Anne  E</t>
  </si>
  <si>
    <t xml:space="preserve">* If a traveler does not properly account for an advance, the University may withhold the outstanding amount from the </t>
  </si>
  <si>
    <r>
      <t xml:space="preserve">Total Mileage </t>
    </r>
    <r>
      <rPr>
        <i/>
        <sz val="9"/>
        <color theme="1"/>
        <rFont val="Arial"/>
        <family val="2"/>
      </rPr>
      <t>(roundtrip)</t>
    </r>
  </si>
  <si>
    <t>Must complete the dollar amount per mile if using an alternate mileage rate. Note that this rate must result in a lower reimbursement amount than the standard rate reimbursement.</t>
  </si>
  <si>
    <t>Airline Baggage/Seating Fees</t>
  </si>
  <si>
    <t>fund</t>
  </si>
  <si>
    <t>to</t>
  </si>
  <si>
    <t>charge</t>
  </si>
  <si>
    <t>for</t>
  </si>
  <si>
    <t>per</t>
  </si>
  <si>
    <t>diem</t>
  </si>
  <si>
    <t>meals.</t>
  </si>
  <si>
    <t>This</t>
  </si>
  <si>
    <t>field</t>
  </si>
  <si>
    <t>will</t>
  </si>
  <si>
    <t>automatically</t>
  </si>
  <si>
    <t>default</t>
  </si>
  <si>
    <t>the</t>
  </si>
  <si>
    <t>number</t>
  </si>
  <si>
    <t>listed</t>
  </si>
  <si>
    <t>as</t>
  </si>
  <si>
    <t>“Fund</t>
  </si>
  <si>
    <t>1”</t>
  </si>
  <si>
    <t>on</t>
  </si>
  <si>
    <t>Travel</t>
  </si>
  <si>
    <t>Authorization.</t>
  </si>
  <si>
    <t>Click</t>
  </si>
  <si>
    <t>drop-down</t>
  </si>
  <si>
    <t>box</t>
  </si>
  <si>
    <t>select</t>
  </si>
  <si>
    <t>one</t>
  </si>
  <si>
    <t>of</t>
  </si>
  <si>
    <t>other</t>
  </si>
  <si>
    <t>fund(s)</t>
  </si>
  <si>
    <t>listed,</t>
  </si>
  <si>
    <t>if</t>
  </si>
  <si>
    <t>applicable.</t>
  </si>
  <si>
    <t xml:space="preserve">I acknowledge that I have examined this authorization and certify it is necessary and proper.  I also confirm that funds will be available to cover the estimated expenses for this authorized travel.   </t>
  </si>
  <si>
    <t xml:space="preserve">I acknowledge that I have read the terms stated above carefully and agree to its conditions.   </t>
  </si>
  <si>
    <t xml:space="preserve">I acknowledge that I have examined this Travel Advance / Pre-Payment Request and certify that it is necessary and proper. </t>
  </si>
  <si>
    <t>Enter the name of the department issuing the reimbursement for and/or reporting the prepaid travel expenses.</t>
  </si>
  <si>
    <t>TRAVEL REIMBURSEMENT &amp; EXPENSE REPORT CHECKLIST</t>
  </si>
  <si>
    <t>-- Complete and submit with Travel Reimbursement &amp; Expense Report and receipts to the Travel Office --</t>
  </si>
  <si>
    <r>
      <t xml:space="preserve">Taxi &amp; car service receipts: </t>
    </r>
    <r>
      <rPr>
        <sz val="10"/>
        <color theme="1"/>
        <rFont val="Arial"/>
        <family val="2"/>
      </rPr>
      <t>paid receipts with destination and business purposes noted on them.</t>
    </r>
  </si>
  <si>
    <t>Fund/Department approver, if applicable, received and reviewed the TRER.</t>
  </si>
  <si>
    <r>
      <t xml:space="preserve">TRER complete, including signatures, and original hard copy mailed </t>
    </r>
    <r>
      <rPr>
        <sz val="11"/>
        <color theme="1"/>
        <rFont val="Arial"/>
        <family val="2"/>
      </rPr>
      <t>to the Travel Office.</t>
    </r>
  </si>
  <si>
    <t xml:space="preserve">I acknowledge that: 1) reimbursement of travel expenses is subject to University policies, 2) my reimbursement &amp; expense report must be submitted within 30 days of travel, and 3) proper documentation at the time of reimbursement, per the Travel Manual, must be submitted before travel charges are fully authorized. </t>
  </si>
  <si>
    <t>Enter 1st traveler name not appearing on the TRER here</t>
  </si>
  <si>
    <t>&lt;-- For additional lines, unhide rows 129-218</t>
  </si>
  <si>
    <t>(Step 1. Click on row 128; Step 2. Hold SHIFT, then click on row 219; Step 3. Right-click on row 219; Step 4. Select "Unhide")</t>
  </si>
  <si>
    <t>Painter, Jerri C</t>
  </si>
  <si>
    <t>Hisler, Amy</t>
  </si>
  <si>
    <t>Electronic Check Request (eCR)</t>
  </si>
  <si>
    <t>Use this form to make non-payroll payments to employees and students.</t>
  </si>
  <si>
    <t>Employee &amp; Student Direct Pay Request (ESDPR)</t>
  </si>
  <si>
    <t>eCR</t>
  </si>
  <si>
    <t>Automatically calculated based on the charges entered on the expense table; represents all charges for which “ESDPR” or "eCR" is selected as the Payment Method.</t>
  </si>
  <si>
    <t>Business-class airfare authorized?</t>
  </si>
  <si>
    <t xml:space="preserve">Business-class airfare authorized </t>
  </si>
  <si>
    <t>Indicate whether the traveler is authorized to buy a business-class ticket. Note that the answer to this question is defaulted to the most common selection.</t>
  </si>
  <si>
    <t>Total  per diem meals for travelers 11-30</t>
  </si>
  <si>
    <t>Subotal per diem meals for travelers on pages 1-2</t>
  </si>
  <si>
    <t>&lt;-- For additional lines, unhide rows 25-83</t>
  </si>
  <si>
    <t>(Step 1. Click on row 24; Step 2. Hold SHIFT, then click on row 84; Step 3. Right-click on row 84; Step 4. Select "Unhide")</t>
  </si>
  <si>
    <t>Total  per diem meals for travelers 31-50</t>
  </si>
  <si>
    <r>
      <t xml:space="preserve">III. Estimated Per Diem Meal Amount Per Traveler </t>
    </r>
    <r>
      <rPr>
        <i/>
        <sz val="10"/>
        <color theme="1"/>
        <rFont val="Arial"/>
        <family val="2"/>
      </rPr>
      <t>(to claim subsistence, enter total in Sect. VII, per diem meals on TRER)</t>
    </r>
  </si>
  <si>
    <t>&lt;-- For additional dates, unhide rows 96-115</t>
  </si>
  <si>
    <t>(Step 1. Click on row 95; Step 2. Hold SHIFT, then click on row 116; Step 3. Right-click on row 116; Step 4. Select "Unhide")</t>
  </si>
  <si>
    <t>Entertainment Expenditure Form</t>
  </si>
  <si>
    <t>Complete this form when you incur costs of a personal nature with a valid business purpose taking place off-campus and/or not directly related to a university program, formal workshop, conference, seminar, training session or retreat.</t>
  </si>
  <si>
    <r>
      <t>Complete the Entertainment Expenditure Form</t>
    </r>
    <r>
      <rPr>
        <sz val="10"/>
        <color rgb="FFFF0000"/>
        <rFont val="Arial"/>
        <family val="2"/>
      </rPr>
      <t>.</t>
    </r>
  </si>
  <si>
    <r>
      <t xml:space="preserve">Receipts &amp; Supporting Documentation Submitted by Traveler.
</t>
    </r>
    <r>
      <rPr>
        <i/>
        <sz val="10"/>
        <color theme="1"/>
        <rFont val="Arial"/>
        <family val="2"/>
      </rPr>
      <t xml:space="preserve">Check all applicable boxes. Enter the date all applicable items were received from the traveler. </t>
    </r>
    <r>
      <rPr>
        <i/>
        <u/>
        <sz val="10"/>
        <color rgb="FFFF0000"/>
        <rFont val="Arial"/>
        <family val="2"/>
      </rPr>
      <t>Note that only receipts for reimbursable expenses not paid for with a p-card must be submitted with the TRER</t>
    </r>
    <r>
      <rPr>
        <i/>
        <sz val="10"/>
        <color rgb="FFFF0000"/>
        <rFont val="Arial"/>
        <family val="2"/>
      </rPr>
      <t>.</t>
    </r>
    <r>
      <rPr>
        <i/>
        <sz val="10"/>
        <color theme="1"/>
        <rFont val="Arial"/>
        <family val="2"/>
      </rPr>
      <t xml:space="preserve"> </t>
    </r>
  </si>
  <si>
    <t>Missing Receipt Affidavit</t>
  </si>
  <si>
    <r>
      <t>Missing Receipt Affidavit</t>
    </r>
    <r>
      <rPr>
        <sz val="10"/>
        <color theme="1"/>
        <rFont val="Arial"/>
        <family val="2"/>
      </rPr>
      <t xml:space="preserve"> completed and attached </t>
    </r>
    <r>
      <rPr>
        <i/>
        <sz val="10"/>
        <color theme="1"/>
        <rFont val="Arial"/>
        <family val="2"/>
      </rPr>
      <t>for actual missing receipts</t>
    </r>
    <r>
      <rPr>
        <sz val="10"/>
        <color theme="1"/>
        <rFont val="Arial"/>
        <family val="2"/>
      </rPr>
      <t xml:space="preserve"> where expense &gt; $25</t>
    </r>
    <r>
      <rPr>
        <sz val="10"/>
        <rFont val="Arial"/>
        <family val="2"/>
      </rPr>
      <t>.</t>
    </r>
  </si>
  <si>
    <t>Indicate whether the traveler is approved to exceed the State subsistence rates (refer to “Rates” tab). Note that the answer to this question is defaulted to the most common selection. Note that selecting "No" indicates that the traveler is not approved for hotel stays in excess of the state per diem rates.</t>
  </si>
  <si>
    <t xml:space="preserve">TIER I </t>
  </si>
  <si>
    <t>TIER II</t>
  </si>
  <si>
    <t>TIER III</t>
  </si>
  <si>
    <t>Standard/In-state</t>
  </si>
  <si>
    <t xml:space="preserve">This is a detailed breakdown of meal per diem
reimbursement by meal destination type (tier). </t>
  </si>
  <si>
    <t>When choosing to use a personal vehicle, the following reimbursement rate applies:</t>
  </si>
  <si>
    <t>This rate applies to both employees and non-employees</t>
  </si>
  <si>
    <t>UNIVERSITY TIP LIMITS – GENERAL</t>
  </si>
  <si>
    <t>Airports/Hotel</t>
  </si>
  <si>
    <t>Parking/Auto Related</t>
  </si>
  <si>
    <r>
      <t>- Valets (</t>
    </r>
    <r>
      <rPr>
        <i/>
        <sz val="10"/>
        <rFont val="Arial"/>
        <family val="2"/>
      </rPr>
      <t>where valet is the only option</t>
    </r>
    <r>
      <rPr>
        <sz val="10"/>
        <rFont val="Arial"/>
        <family val="2"/>
      </rPr>
      <t xml:space="preserve">):  $2/car when collecting car
- Taxi </t>
    </r>
    <r>
      <rPr>
        <sz val="10"/>
        <color theme="1"/>
        <rFont val="Arial"/>
        <family val="2"/>
      </rPr>
      <t xml:space="preserve">or car service </t>
    </r>
    <r>
      <rPr>
        <sz val="10"/>
        <rFont val="Arial"/>
        <family val="2"/>
      </rPr>
      <t>drivers: N</t>
    </r>
    <r>
      <rPr>
        <sz val="10"/>
        <color theme="1"/>
        <rFont val="Arial"/>
        <family val="2"/>
      </rPr>
      <t>o more than 20% per trip</t>
    </r>
  </si>
  <si>
    <t>Meal Tier</t>
  </si>
  <si>
    <t>Gaber, Sharon L</t>
  </si>
  <si>
    <t>Tier I/In-state</t>
  </si>
  <si>
    <t>Tier II</t>
  </si>
  <si>
    <t>Tier III</t>
  </si>
  <si>
    <t>IRS standard mileage rate</t>
  </si>
  <si>
    <t>Alternate rate (must be lower than IRS rate)</t>
  </si>
  <si>
    <r>
      <t xml:space="preserve">**Selecting "No" indicates that the traveler is </t>
    </r>
    <r>
      <rPr>
        <i/>
        <sz val="10"/>
        <color theme="1"/>
        <rFont val="Calibri"/>
        <family val="2"/>
        <scheme val="minor"/>
      </rPr>
      <t>not</t>
    </r>
    <r>
      <rPr>
        <sz val="10"/>
        <color theme="1"/>
        <rFont val="Calibri"/>
        <family val="2"/>
        <scheme val="minor"/>
      </rPr>
      <t xml:space="preserve"> approved for hotel stays &gt; state per diem rate**</t>
    </r>
  </si>
  <si>
    <t>Attach receipts (smaller than 8.5" x 11") to this page to submit as supporting documentation with your 
Travel Reimbursement. Receipts should be taped within the indicated borders.</t>
  </si>
  <si>
    <t>Per Diem Meal Rates</t>
  </si>
  <si>
    <t>Tier III </t>
  </si>
  <si>
    <t>Tier I (Standard/In-state)</t>
  </si>
  <si>
    <t>Per Diem Tier Locations</t>
  </si>
  <si>
    <t>States</t>
  </si>
  <si>
    <t>Cities</t>
  </si>
  <si>
    <t>North Carolina</t>
  </si>
  <si>
    <t>All in-state</t>
  </si>
  <si>
    <t>All others</t>
  </si>
  <si>
    <t>All locations not identified as Tier II or Tier III</t>
  </si>
  <si>
    <t>Tier II Locations</t>
  </si>
  <si>
    <t>Alabama</t>
  </si>
  <si>
    <t>Arizona</t>
  </si>
  <si>
    <t>Arkansas</t>
  </si>
  <si>
    <t>Hot Springs</t>
  </si>
  <si>
    <t>California</t>
  </si>
  <si>
    <t>Colorado</t>
  </si>
  <si>
    <t>Connecticut</t>
  </si>
  <si>
    <t>Florida</t>
  </si>
  <si>
    <t>Georgia</t>
  </si>
  <si>
    <t>Idaho</t>
  </si>
  <si>
    <t>Illinois</t>
  </si>
  <si>
    <t>Indiana</t>
  </si>
  <si>
    <t>Iowa</t>
  </si>
  <si>
    <t>Kansas</t>
  </si>
  <si>
    <t>Kansas City, Overland Park, Wichita</t>
  </si>
  <si>
    <t>Louisiana</t>
  </si>
  <si>
    <t>Alexandria, Baton Rouge, Leesville, Natchitoches</t>
  </si>
  <si>
    <t>Massachusetts</t>
  </si>
  <si>
    <t>Maryland</t>
  </si>
  <si>
    <t>Maine</t>
  </si>
  <si>
    <t>Michigan</t>
  </si>
  <si>
    <t>Minnesota</t>
  </si>
  <si>
    <t>Missouri</t>
  </si>
  <si>
    <t>Kansas City, St. Louis</t>
  </si>
  <si>
    <t>Mississippi</t>
  </si>
  <si>
    <t>Oxford, Starkville</t>
  </si>
  <si>
    <t>Montana</t>
  </si>
  <si>
    <t>Nebraska</t>
  </si>
  <si>
    <t>Omaha</t>
  </si>
  <si>
    <t>New Hampshire</t>
  </si>
  <si>
    <t>New Jersey</t>
  </si>
  <si>
    <t>Cherry Hill, Cranford, Eatontown, Edison, Freehold, Flemington, Moorestown, Newark, New Providence, Parsippany, Piscataway, Princeton, Somerset, Springfield, Trenton, Toms River</t>
  </si>
  <si>
    <t>New Mexico</t>
  </si>
  <si>
    <t>Nevada</t>
  </si>
  <si>
    <t>Incline Village, Las Vegas, Reno, Sparks</t>
  </si>
  <si>
    <t>New York</t>
  </si>
  <si>
    <t>Ohio</t>
  </si>
  <si>
    <t>Oklahoma</t>
  </si>
  <si>
    <t>Oklahoma City</t>
  </si>
  <si>
    <t>Oregon</t>
  </si>
  <si>
    <t>Pennsylvania</t>
  </si>
  <si>
    <t>Rhode Island</t>
  </si>
  <si>
    <t>Bristol, East Greenwich, Jamestown, Middletown, Newport, Providence, Warwick</t>
  </si>
  <si>
    <t>South Carolina</t>
  </si>
  <si>
    <t>Columbia, Hilton Head, Myrtle Beach</t>
  </si>
  <si>
    <t>South Dakota</t>
  </si>
  <si>
    <t>Tennessee</t>
  </si>
  <si>
    <t>Texas</t>
  </si>
  <si>
    <t>Virginia</t>
  </si>
  <si>
    <t>Vermont</t>
  </si>
  <si>
    <t>Washington</t>
  </si>
  <si>
    <t>Wisconsin</t>
  </si>
  <si>
    <t>Wyoming</t>
  </si>
  <si>
    <t>Tier III Locations</t>
  </si>
  <si>
    <t>DC</t>
  </si>
  <si>
    <t>Chicago</t>
  </si>
  <si>
    <t>Kentucky</t>
  </si>
  <si>
    <t>Kenton County</t>
  </si>
  <si>
    <t>New Orleans</t>
  </si>
  <si>
    <t>Cincinnati</t>
  </si>
  <si>
    <t>Charleston</t>
  </si>
  <si>
    <t>Utah</t>
  </si>
  <si>
    <t>International</t>
  </si>
  <si>
    <t>**International meal tier selected; enter authorized federal per diem rates below**</t>
  </si>
  <si>
    <t>Automatically calculated. If the totals in section II and III do not match, error messages will appear. This must be resolved prior to submitting this form to Disbursements.</t>
  </si>
  <si>
    <t xml:space="preserve">Use the unhide rows option in excel to unhide these rows if additional days are needed for Per Diem Meals. This form accomodates up to 30 dates. If the trip is longer than 30 days, contact Disbursements for guidance. </t>
  </si>
  <si>
    <t>Frequently asked travel questions page.</t>
  </si>
  <si>
    <t>Disbursements - Travel Webpage</t>
  </si>
  <si>
    <r>
      <t>Defaults to standard</t>
    </r>
    <r>
      <rPr>
        <sz val="9"/>
        <rFont val="Arial"/>
        <family val="2"/>
      </rPr>
      <t xml:space="preserve"> IRS</t>
    </r>
    <r>
      <rPr>
        <sz val="9"/>
        <color theme="1"/>
        <rFont val="Arial"/>
        <family val="2"/>
      </rPr>
      <t xml:space="preserve"> mileage reimbursement rate. If using an alternate reimbursement rate, select "Alternate Rate", and you must complete the Alternate Rate field.</t>
    </r>
  </si>
  <si>
    <t>could be tier 2 or 3 for out of state - need to add additional index #'s to account for meal tiers?</t>
  </si>
  <si>
    <t>Birmingham &amp; Gulf Shores</t>
  </si>
  <si>
    <t>Kayenta, Phoenix, Scottsdale, Tucson</t>
  </si>
  <si>
    <t>Arcata, Bakersfield, Barstow, Davis, Death Valley, Eureka, Fresno, McKinleyville, Oakhurst, Ontario, Palm Springs, Ridgecrest, Sacramento, Santa Cruz, Victorville, Visalia, West Sacramento</t>
  </si>
  <si>
    <t>Delaware</t>
  </si>
  <si>
    <t>Lewes, Wilmington</t>
  </si>
  <si>
    <t>Boca Raton, Bradenton, Daytona Beach, DeFuniak Springs, Delray Beach, Fort Lauderdale, Fort Myers, Fort Walton Beach, Jupiter, Key West, Miami, Naples, Orlando, Panama City, Pensacola, Punta Gorda, Sarasota, Sebring, St. Augustine, St. Petersburg, Stuart, Tallahassee, Tampa, Vero Beach</t>
  </si>
  <si>
    <t>Marietta, Savannah</t>
  </si>
  <si>
    <t>Coeur d’Alene</t>
  </si>
  <si>
    <t>Bolingbrook, East St. Louis (St. Clair County), Fairview Heights, Lemont, Oak Brook Terrace, O’Fallon, Romeoville</t>
  </si>
  <si>
    <t>Bloomington, Carmel, Ft. Wayne, Hammond, Indianapolis,  Lafayette, Merrillville, Munster, West Lafayette</t>
  </si>
  <si>
    <t>Dallas, Des Moines</t>
  </si>
  <si>
    <t>Boone, Lexington, Louisville</t>
  </si>
  <si>
    <t>Andover, Burlington, Falmouth, Hyannis, New Bedford, Northampton, Pittsfield, Plymouth, Quincy, Springfield, Taunton, Woburn, Worcester</t>
  </si>
  <si>
    <t>Aberdeen, Annapolis, Baltimore City, Baltimore County, Bel Air, Belcamp, Cambridge, Centreville, Columbia, Frederick, Ocean City, St. Michaels</t>
  </si>
  <si>
    <t>Kennebunk, Kittery, Portland, Sanford</t>
  </si>
  <si>
    <t>Ann Arbor, Auburn Hills, Battle Creek, Detroit, East Lansing, Grand Rapids, Holland, Kalamazoo, Lansing,  Muskegon, Petoskey, Pontiac, South Haven, Traverse City</t>
  </si>
  <si>
    <t>Burnsville, Eagan, Mendota Heights, Rochester</t>
  </si>
  <si>
    <t>Helena, Kalispell, Missoula, Whitefish</t>
  </si>
  <si>
    <t>Concord, Conway, Laconia, Manchester, Portsmouth</t>
  </si>
  <si>
    <t>Albuquerque, Carlsbad, Santa Fe, Taos</t>
  </si>
  <si>
    <t>Akron, Canton, Cleveland, Columbus, Dayton, Fairborn, Sandusky</t>
  </si>
  <si>
    <t>Beaverton, Bend, Clackamas, Eugene, Florence, Lincoln City, Seaside </t>
  </si>
  <si>
    <t>Allentown, Bethlehem, Berwyn, Bucks, Chester, Easton, Essington, Frazer, Gettysburg, Harrisburg, Malvern, Montgomery, Pittsburgh, Radnor, State College</t>
  </si>
  <si>
    <t>Hot Springs, Rapid City</t>
  </si>
  <si>
    <t>Brentwood, Chattanooga, Franklin, Knoxville, Memphis</t>
  </si>
  <si>
    <t>Charlottesville, Loudoun, Lynchburg, Richmond, Virginia Beach, Wallops Island, Williamsburg, York</t>
  </si>
  <si>
    <t>Burlington, Montpelier, White River Junction</t>
  </si>
  <si>
    <t>Pasco, Richland, Tacoma</t>
  </si>
  <si>
    <t>West Virginia</t>
  </si>
  <si>
    <t>Brookfield, Madison, Milwaukee, Racine</t>
  </si>
  <si>
    <t>Grand Canyon, Flagstaff, Sedona</t>
  </si>
  <si>
    <t>Aspen, Aurora, Breckenridge, Crested Butte, Denver, Durango, Grand Lake, Gunnison, Silverthorne, Steamboat Springs, Telluride, Vail</t>
  </si>
  <si>
    <t>District Of Columbia, including Virginia ( Alexandria, Arlington, Fairfax, Falls Church) and Maryland (Montgomery and Prince George’s County) </t>
  </si>
  <si>
    <t>Cocoa Beach</t>
  </si>
  <si>
    <t>Atlanta, Brunswick, Jekyll Island</t>
  </si>
  <si>
    <t>Boise, Ketchum, Sun Valley</t>
  </si>
  <si>
    <t>Montgomery County and Prince George’s County</t>
  </si>
  <si>
    <t>Boston, Cambridge, Martha’s Vineyard, Nantucket</t>
  </si>
  <si>
    <t>Bar Harbor, Rockport</t>
  </si>
  <si>
    <t>Mackinac Island</t>
  </si>
  <si>
    <t>Duluth, Minneapolis, St. Paul</t>
  </si>
  <si>
    <t>Big Sky, Gardiner, West Yellowstone</t>
  </si>
  <si>
    <t>Floral Park, Garden City, Great Neck, Ithaca, Lake Placid, New Rochelle, New York City, Tarrytown, White Plains</t>
  </si>
  <si>
    <t>Portland</t>
  </si>
  <si>
    <t>Hershey, Philadelphia</t>
  </si>
  <si>
    <t>Deadwood, Spearfish</t>
  </si>
  <si>
    <t>Nashville</t>
  </si>
  <si>
    <t>Park City</t>
  </si>
  <si>
    <t>Manchester, Stowe</t>
  </si>
  <si>
    <t>Alexandria, Arlington, Falls Church, Fairfax</t>
  </si>
  <si>
    <t>Everett, Lynnwood, Ocean Shores, Olympia, Port Angeles, Port Townsend, Seattle, Spokane, Tumwater, Vancouver</t>
  </si>
  <si>
    <t>Jackson, Pinedale</t>
  </si>
  <si>
    <t>Sturgeon Bay</t>
  </si>
  <si>
    <t>Rochester</t>
  </si>
  <si>
    <t>See the appendix tabs to select the applicable destination tier.</t>
  </si>
  <si>
    <t>Amon, Richard</t>
  </si>
  <si>
    <r>
      <rPr>
        <b/>
        <sz val="10"/>
        <color theme="1"/>
        <rFont val="Arial"/>
        <family val="2"/>
      </rPr>
      <t xml:space="preserve">UNIVERSITY </t>
    </r>
    <r>
      <rPr>
        <b/>
        <sz val="10"/>
        <rFont val="Arial"/>
        <family val="2"/>
      </rPr>
      <t xml:space="preserve">SUBSISTENCE RATE TIERS, EFFECTIVE 10/1/2021    </t>
    </r>
  </si>
  <si>
    <r>
      <t xml:space="preserve">Itemized lodging receipt </t>
    </r>
    <r>
      <rPr>
        <sz val="10"/>
        <color theme="1"/>
        <rFont val="Arial"/>
        <family val="2"/>
      </rPr>
      <t xml:space="preserve">showing $0 balance. Enter TXN# in </t>
    </r>
    <r>
      <rPr>
        <b/>
        <sz val="10"/>
        <color theme="1"/>
        <rFont val="Arial"/>
        <family val="2"/>
      </rPr>
      <t>Reference/Other Notes</t>
    </r>
    <r>
      <rPr>
        <sz val="10"/>
        <color theme="1"/>
        <rFont val="Arial"/>
        <family val="2"/>
      </rPr>
      <t xml:space="preserve"> if paid with a 
p-card.</t>
    </r>
  </si>
  <si>
    <r>
      <t>Registration receipt</t>
    </r>
    <r>
      <rPr>
        <sz val="10"/>
        <color theme="1"/>
        <rFont val="Arial"/>
        <family val="2"/>
      </rPr>
      <t xml:space="preserve"> showing $0 balance. Enter TXN# in </t>
    </r>
    <r>
      <rPr>
        <b/>
        <sz val="10"/>
        <color theme="1"/>
        <rFont val="Arial"/>
        <family val="2"/>
      </rPr>
      <t>Reference/Other Notes</t>
    </r>
    <r>
      <rPr>
        <sz val="10"/>
        <color theme="1"/>
        <rFont val="Arial"/>
        <family val="2"/>
      </rPr>
      <t xml:space="preserve"> if paid with a 
p-card.</t>
    </r>
  </si>
  <si>
    <t>Use this form located in 49er Mart to make payments (except employee and student reimbursements).</t>
  </si>
  <si>
    <t>Boulder, Broomfield, Colorado Springs, Cortez, Douglas, Fort Collins, Loveland, Montrose</t>
  </si>
  <si>
    <t>Bridgeport, Danbury, Groton, Hartford, New Haven, New London</t>
  </si>
  <si>
    <t>Arlington, Austin, Big Spring, Corpus Christi, Dallas, Fort Worth, Galveston, Grapevine, Houston, Midland, Odessa, Plano, Round Rock, San Antonio, Waco</t>
  </si>
  <si>
    <t>Cody</t>
  </si>
  <si>
    <t>Antioch,  Belmont, Brentwood, Concord, Foster City, Gualala, Los Angeles Mammoth Lakes,  Mill Valley, Monterey, Napa, Novato, Oakland, Palo Alto, Point Arena, San Diego, San Francisco, San Jose,  San Luis Obispo, San Mateo, San Rafael, Santa Barbara, Santa Monica, Santa Rosa, South Lake Tahoe, Stockton, Sunnyvale, Tahoe City, Truckee, Yosemite National Park</t>
  </si>
  <si>
    <r>
      <t xml:space="preserve">Appendix: Per Diem GSA Meal Rate Tiers
</t>
    </r>
    <r>
      <rPr>
        <i/>
        <sz val="12"/>
        <color rgb="FF000000"/>
        <rFont val="Arial"/>
        <family val="2"/>
      </rPr>
      <t>Effective October 1, 2022</t>
    </r>
  </si>
  <si>
    <t>Albany, Binghamton, Buffalo, Glens Falls, Kingston, Melville, Niagara Falls, Nyack, Oswego, Palisades, Poughkeepsie, Riverhead, Rochester, Ronkonkoma, Saratoga Springs, Schenectady, Syracuse, Troy, West Point</t>
  </si>
  <si>
    <t>Moab, Provo, Salt Lake City</t>
  </si>
  <si>
    <t>Bloomington, Carmel, Ft. Wayne, Indianapolis,  Lafayette, West Lafayette</t>
  </si>
  <si>
    <t>Kansas City, Overland Park</t>
  </si>
  <si>
    <t>Alexandria, Leesville, Natchitoches</t>
  </si>
  <si>
    <t>Aberdeen, Annapolis, Baltimore City, Bel Air, Belcamp, Cambridge, Centreville, Columbia, Frederick, Ocean City, St. Michaels</t>
  </si>
  <si>
    <t>Ann Arbor, Auburn Hills, Detroit, Grand Rapids, Holland, Muskegon, Petoskey, Pontiac, South Haven, Traverse City</t>
  </si>
  <si>
    <t>Canton, Cleveland, Columbus, Dayton, Fairborn, Sandusky</t>
  </si>
  <si>
    <t>Arlington, Austin, Big Spring, Dallas, Fort Worth, Galveston, Grapevine, Houston, Midland, Odessa, Plano, San Antonio, Waco</t>
  </si>
  <si>
    <t>Madison, Milwaukee</t>
  </si>
  <si>
    <t>Huntsville</t>
  </si>
  <si>
    <t>Charles Town</t>
  </si>
  <si>
    <r>
      <t xml:space="preserve">Appendix: Per Diem GSA Meal Rate Tiers
</t>
    </r>
    <r>
      <rPr>
        <i/>
        <sz val="12"/>
        <color rgb="FF000000"/>
        <rFont val="Arial"/>
        <family val="2"/>
      </rPr>
      <t>Effective October 1, 2023</t>
    </r>
  </si>
  <si>
    <t xml:space="preserve">Appendix PDF </t>
  </si>
  <si>
    <r>
      <t>Enter the traveler’s UNC Charlotte ID number (800 #); you may use Banner screen FTIIDEN to search for the number,</t>
    </r>
    <r>
      <rPr>
        <sz val="9"/>
        <color rgb="FFFF0000"/>
        <rFont val="Arial"/>
        <family val="2"/>
      </rPr>
      <t xml:space="preserve"> </t>
    </r>
    <r>
      <rPr>
        <sz val="9"/>
        <rFont val="Arial"/>
        <family val="2"/>
      </rPr>
      <t>otherwise contact vendor-setup@charlotte.edu.</t>
    </r>
  </si>
  <si>
    <t xml:space="preserve">This field defaults to DD1 (Direct Deposit) when "Employee" is selected.  If an alternate payment type is desired, manually enter the code (i.e., VR1). You may use Banner form SOADDRQ to find the address type, otherwise contact vendor-setup@charlotte.edu. </t>
  </si>
  <si>
    <t>Departments must obtain approval from the Travel Office prior to the event taking place in order to use this log for travel advance substantiation purposes. The employee must submit the original log with the Travel Reimbursement &amp; Expense Report to substantiate the distribution of funds for meals. If you have any questions, please email travel@charlotte.edu.</t>
  </si>
  <si>
    <t>Non-employee or Student?</t>
  </si>
  <si>
    <t>Non-Employee or Student?</t>
  </si>
  <si>
    <t>Is this a revision of a previously-submitted Travel Request?</t>
  </si>
  <si>
    <t>Is this is a revision of a previously-submitted Travel Expense Report?</t>
  </si>
  <si>
    <r>
      <t>Expense Report Accounting</t>
    </r>
    <r>
      <rPr>
        <i/>
        <sz val="8"/>
        <color theme="1"/>
        <rFont val="Arial"/>
        <family val="2"/>
      </rPr>
      <t xml:space="preserve"> (Disbursements Use Only)</t>
    </r>
  </si>
  <si>
    <r>
      <t>FOATEXT</t>
    </r>
    <r>
      <rPr>
        <i/>
        <sz val="8"/>
        <color theme="1"/>
        <rFont val="Arial"/>
        <family val="2"/>
      </rPr>
      <t xml:space="preserve"> (Disbursements Use Only)</t>
    </r>
  </si>
  <si>
    <t>Enter all travel expenses paid with a P-card, Direct Bill, eCR, or out of pocket. Do not enter mileage or per diem meals here.</t>
  </si>
  <si>
    <r>
      <t>Guidelines for meals from OSBM 5.2.6,</t>
    </r>
    <r>
      <rPr>
        <b/>
        <strike/>
        <sz val="10"/>
        <color theme="1"/>
        <rFont val="Arial"/>
        <family val="2"/>
      </rPr>
      <t xml:space="preserve"> Meals During Overnight Travel:</t>
    </r>
  </si>
  <si>
    <r>
      <t>Breakfast</t>
    </r>
    <r>
      <rPr>
        <strike/>
        <sz val="10"/>
        <rFont val="Arial"/>
        <family val="2"/>
      </rPr>
      <t xml:space="preserve"> is allowed when the traveler departs the duty station prior to 6:00 a.m.</t>
    </r>
  </si>
  <si>
    <r>
      <t xml:space="preserve">Lunch </t>
    </r>
    <r>
      <rPr>
        <strike/>
        <sz val="10"/>
        <rFont val="Arial"/>
        <family val="2"/>
      </rPr>
      <t xml:space="preserve">is allowed when the traveler departs the duty station prior to 12:00 p.m. (day of departure) or returns to the duty station after 2:00 p.m. (day of return).   </t>
    </r>
  </si>
  <si>
    <r>
      <t>Dinner</t>
    </r>
    <r>
      <rPr>
        <strike/>
        <sz val="10"/>
        <rFont val="Arial"/>
        <family val="2"/>
      </rPr>
      <t xml:space="preserve"> is allowed when the traveler departs the duty station prior to 5:00 p.m. (day of departure) or returns to the duty station after 8:00 p.m. (day of return).</t>
    </r>
  </si>
  <si>
    <t>TRAVEL EXPENSE REPORT (ER) - Non-Employee &amp; Students</t>
  </si>
  <si>
    <t>TRAVEL REQUEST - Non-Employee &amp; Students</t>
  </si>
  <si>
    <t>I have examined this expense report and certify that it is just and reasonable.</t>
  </si>
  <si>
    <t>ERROR: Must enter departure/return dates</t>
  </si>
  <si>
    <t>Report # / Other Notes</t>
  </si>
  <si>
    <t>ALL except 'Personal Travel' question</t>
  </si>
  <si>
    <t>DESCRIPTION</t>
  </si>
  <si>
    <t>ACCOUNT CODES</t>
  </si>
  <si>
    <t>Transportation-Air</t>
  </si>
  <si>
    <t>Transportation-Ground</t>
  </si>
  <si>
    <t>Transportation-Water</t>
  </si>
  <si>
    <t>Subsistence-Lodging</t>
  </si>
  <si>
    <t>Subsistence-Meals</t>
  </si>
  <si>
    <t>Subsistence-Other/Tip/Etc.</t>
  </si>
  <si>
    <t xml:space="preserve">For delegated authority; n/a with Concur eff 8/8/2024 </t>
  </si>
  <si>
    <t>Non-Employee / Student</t>
  </si>
  <si>
    <t>Note: eff 4.1.21 have meal tier instead of rates by dest. Type so not sure if this column does anything; going with GSA rates eff 8/08/24 in Concur</t>
  </si>
  <si>
    <t>Office of Sponsored Projects Administration (OSPA)</t>
  </si>
  <si>
    <t>Contact OSPA for guidance related to grant funded travel, especially international travel that is grant funded.</t>
  </si>
  <si>
    <t>Submit this with the Travel Expense Report if the traveler 
cannot obtain an actual missing receipt (original or duplicate) for expenses &gt; $25.</t>
  </si>
  <si>
    <t>Use the drop-down list to indicate whether the traveler's destination is In State, Out of State or Out of Country.</t>
  </si>
  <si>
    <t>Hotel; Registration fees;
Per diem meals; Gratuity; Other</t>
  </si>
  <si>
    <t>All non-employee transport expenses</t>
  </si>
  <si>
    <t xml:space="preserve"> TRAVEL EXPENSE ACCOUNT CODES</t>
  </si>
  <si>
    <t xml:space="preserve">Meal Subsistence Overages to Discr Funds         </t>
  </si>
  <si>
    <t>Change Expense Type description since using GSA rates?</t>
  </si>
  <si>
    <t>With Concur - no longer using meal tiers - using GSA rates; destination type no longer used to pull rates/subsistence on
the paper form for Nonemployees &amp; Students to more closely match Concur processes</t>
  </si>
  <si>
    <t>Calculate the first and last day of travel at 75% of a full-day allowance.</t>
  </si>
  <si>
    <t xml:space="preserve">General Services Administration </t>
  </si>
  <si>
    <t>LODGING &amp; MEAL REIMBURSEMENT RATES</t>
  </si>
  <si>
    <t>Travelers should remove meals provided during their trip that are not eligible for reimbursement.</t>
  </si>
  <si>
    <t>Select the link in the row above to search for the US General Services Administration (GSA) location-specific 
lodging and meal rates or refer to the trip calculator at this URL, https://www.gsa.gov/travel.</t>
  </si>
  <si>
    <r>
      <rPr>
        <i/>
        <sz val="9"/>
        <rFont val="Calibri"/>
        <family val="2"/>
        <scheme val="minor"/>
      </rPr>
      <t xml:space="preserve">Enter amount for dates the traveler is eligible for a per diem meal using the </t>
    </r>
    <r>
      <rPr>
        <i/>
        <u/>
        <sz val="9"/>
        <color theme="10"/>
        <rFont val="Calibri"/>
        <family val="2"/>
        <scheme val="minor"/>
      </rPr>
      <t>GSA default subsistence rates</t>
    </r>
    <r>
      <rPr>
        <i/>
        <u/>
        <sz val="9"/>
        <rFont val="Calibri"/>
        <family val="2"/>
        <scheme val="minor"/>
      </rPr>
      <t xml:space="preserve"> </t>
    </r>
    <r>
      <rPr>
        <i/>
        <sz val="9"/>
        <rFont val="Calibri"/>
        <family val="2"/>
        <scheme val="minor"/>
      </rPr>
      <t>or other authorized rate</t>
    </r>
  </si>
  <si>
    <r>
      <t xml:space="preserve">Is this a revision of a previously-submitted Travel </t>
    </r>
    <r>
      <rPr>
        <sz val="10"/>
        <rFont val="Arial"/>
        <family val="2"/>
      </rPr>
      <t>Request</t>
    </r>
    <r>
      <rPr>
        <sz val="10"/>
        <color theme="1"/>
        <rFont val="Arial"/>
        <family val="2"/>
      </rPr>
      <t>?</t>
    </r>
  </si>
  <si>
    <t>Line by Line Guidance for Travel Forms for Non-Employees &amp; Students</t>
  </si>
  <si>
    <t>TRAVEL REQUEST FOR NON-EMPLOYEES &amp; STUDENTS</t>
  </si>
  <si>
    <t xml:space="preserve">Use the drop-down list to indicate whether the traveler is a non-employee or a UNC Charlotte student. </t>
  </si>
  <si>
    <t>Use the drop-down box to indicate if you have previously submitted a Travel Request and are updating the amounts or funds involved in the trip. You may use the “Additional Comments” field to indicate which line items are being revised. The supervisor (or authorized delegate) should initial or sign next to the revised item(s). Note that the answer is defaulted to 'No.'</t>
  </si>
  <si>
    <t>Enter the traveler's email address (use UNC Charlotte email address if traveler is a student).</t>
  </si>
  <si>
    <r>
      <t xml:space="preserve">If the traveler is a student, they must read the statement in this field and acknowledge by providing their signature. </t>
    </r>
    <r>
      <rPr>
        <sz val="9"/>
        <rFont val="Arial"/>
        <family val="2"/>
      </rPr>
      <t>Not required for non-employees.</t>
    </r>
  </si>
  <si>
    <t>TRAVEL EXPENSE REPORT FOR NON-EMPLOYEES &amp; STUDENTS</t>
  </si>
  <si>
    <t>Use the drop-down to indicate if this is a revision of a previously-submitted Travel Expense Report. 
Note that the answer is defaulted to 'No.'</t>
  </si>
  <si>
    <t>Automatically populated from the Travel Request. Users can manually enter the header information if they are only using the Expense Report portion of the travel forms package.</t>
  </si>
  <si>
    <t xml:space="preserve">Automatically populated from the Travel Request tab. If left blank, error messages will appear on this form. This must be resolved prior to submitting this form to Disbursements. </t>
  </si>
  <si>
    <t>Automatically populated from the Travel Request tab.</t>
  </si>
  <si>
    <t xml:space="preserve">This field will appear if the amount of charges entered exceeds the amount of any fund limit listed for that particular fund. This must be resolved prior to submitting this form to the Travel Office (e.g., provide additional fund source and the Request and Expense Report).  </t>
  </si>
  <si>
    <t>The supervisor (or authorized delegate) must read the statement in this field and acknowledge by providing their signature. Sign upon completion of all other form sections. The supervisor's printed name must also be provided (automatically populated from the Travel Request tab; can manually enter if only using the ER form).</t>
  </si>
  <si>
    <t>lodging and meal rates or refer to the trip calculator at this URL, https://www.gsa.gov/travel.</t>
  </si>
  <si>
    <t>Look up the rates using the US General Services Administration (GSA) location-specific lodging and meal rates at this URL, https://www.gsa.gov/travel/plan-book/per-diem-rates or refer to the trip calculator at this URL, https://www.gsa.gov/travel. Calculate the first and last day of travel at 75% of a full-day allowance. Travelers should remove meals provided during their trip that are not eligible for reimbursement.</t>
  </si>
  <si>
    <t xml:space="preserve">Indicate which fund was charged for the expense. This field will automatically default to the fund number listed as “Fund 1” on the Travel Request. Click on the drop-down box to select one of the other fund(s) listed on the Travel Request, if applicable. </t>
  </si>
  <si>
    <t xml:space="preserve">For transactions where "P-Card" was selected as the Payment Method, enter the Report # from Concur here. Otherwise, use this field to provide any other information related to the expense. Depending on character type, max of 17-26 characters will legibly fit in this cell. Note that receipts don't have to be attached for expenses paid by P-card. </t>
  </si>
  <si>
    <r>
      <t xml:space="preserve">Indicate whether the traveler will have any personal travel days between departure and return dates. If yes, </t>
    </r>
    <r>
      <rPr>
        <sz val="9"/>
        <rFont val="Arial"/>
        <family val="2"/>
      </rPr>
      <t xml:space="preserve">and airfare involved, a same day </t>
    </r>
    <r>
      <rPr>
        <sz val="9"/>
        <color theme="1"/>
        <rFont val="Arial"/>
        <family val="2"/>
      </rPr>
      <t>cost comparison must be performed and attached to the Travel Request to substantiate that the traveler’s personal travel does not result in additional cost to the University. Note that this field intentionally left blank. Preparer must answer Yes or No.</t>
    </r>
  </si>
  <si>
    <t>Indicate which fund to charge for mileage. This field will automatically default to the fund number listed as “Fund 1” on the Travel Request. Click the drop-down box to select one of the other fund(s) listed, if applicable.</t>
  </si>
  <si>
    <r>
      <t xml:space="preserve">Enter the Level 5 organizational code, which is five digits, that refers to your department as indicated on the UNC Charlotte Organizational Chart, which is available on the Financial Services website. If left blank, error messages will appear on the Travel Expense Report. This must be resolved prior to submitting this form to </t>
    </r>
    <r>
      <rPr>
        <sz val="9"/>
        <rFont val="Arial"/>
        <family val="2"/>
      </rPr>
      <t>Disbursements</t>
    </r>
    <r>
      <rPr>
        <sz val="9"/>
        <color theme="1"/>
        <rFont val="Arial"/>
        <family val="2"/>
      </rPr>
      <t xml:space="preserve">.  </t>
    </r>
  </si>
  <si>
    <t xml:space="preserve">This field is optional; enter the amount of any fund limit established by the custodian of the fund number listed above. If an amount is listed, expenses coded on the Travel Expense Report will not be allowed to exceed this fund limit.  </t>
  </si>
  <si>
    <t xml:space="preserve">The traveler must read the statement in this field and acknowledge by providing their signature. Sign upon completion of all other form sections. Signature is not required for non-employees with a zero reimbursement. </t>
  </si>
  <si>
    <r>
      <t>MILEAGE REIMBURSEMENT RATES, EFFECTIVE 1</t>
    </r>
    <r>
      <rPr>
        <b/>
        <sz val="11"/>
        <color theme="1"/>
        <rFont val="Arial"/>
        <family val="2"/>
      </rPr>
      <t>/1/2026</t>
    </r>
    <r>
      <rPr>
        <b/>
        <sz val="11"/>
        <rFont val="Arial"/>
        <family val="2"/>
      </rPr>
      <t xml:space="preserve"> – CURRENT (OSBM</t>
    </r>
    <r>
      <rPr>
        <b/>
        <sz val="11"/>
        <color rgb="FFFF0000"/>
        <rFont val="Arial"/>
        <family val="2"/>
      </rPr>
      <t xml:space="preserve"> </t>
    </r>
    <r>
      <rPr>
        <b/>
        <sz val="11"/>
        <color theme="1"/>
        <rFont val="Arial"/>
        <family val="2"/>
      </rPr>
      <t>5.2.13</t>
    </r>
    <r>
      <rPr>
        <b/>
        <sz val="11"/>
        <rFont val="Arial"/>
        <family val="2"/>
      </rPr>
      <t>)</t>
    </r>
  </si>
  <si>
    <t>Rates last revised: 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</si>
</sst>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0_);\(#,##0.0\)"/>
    <numFmt numFmtId="165" formatCode="0.0"/>
    <numFmt numFmtId="166" formatCode="m/d/yy;@"/>
    <numFmt numFmtId="167" formatCode="&quot;$&quot;#,##0.00"/>
    <numFmt numFmtId="168" formatCode="mm/dd/yy;@"/>
    <numFmt numFmtId="169" formatCode="&quot;$&quot;#,##0.000"/>
  </numFmts>
  <fonts count="114" x14ac:knownFonts="1">
    <font>
      <sz val="11"/>
      <color theme="1"/>
      <name val="Calibri"/>
      <family val="2"/>
      <scheme val="minor"/>
    </font>
    <font>
      <sz val="11"/>
      <color theme="1"/>
      <name val="Calibri"/>
      <family val="2"/>
      <scheme val="minor"/>
    </font>
    <font>
      <sz val="9"/>
      <color theme="1"/>
      <name val="Arial"/>
      <family val="2"/>
    </font>
    <font>
      <b/>
      <sz val="16"/>
      <color theme="1"/>
      <name val="Arial"/>
      <family val="2"/>
    </font>
    <font>
      <b/>
      <sz val="9"/>
      <color theme="1"/>
      <name val="Arial"/>
      <family val="2"/>
    </font>
    <font>
      <i/>
      <sz val="9"/>
      <color theme="1"/>
      <name val="Arial"/>
      <family val="2"/>
    </font>
    <font>
      <b/>
      <sz val="17"/>
      <color theme="1"/>
      <name val="Times New Roman"/>
      <family val="1"/>
    </font>
    <font>
      <sz val="10"/>
      <color theme="1"/>
      <name val="Calibri"/>
      <family val="2"/>
      <scheme val="minor"/>
    </font>
    <font>
      <sz val="12"/>
      <color theme="1"/>
      <name val="Times New Roman"/>
      <family val="1"/>
    </font>
    <font>
      <sz val="10"/>
      <color theme="1"/>
      <name val="Times New Roman"/>
      <family val="1"/>
    </font>
    <font>
      <i/>
      <sz val="8"/>
      <color theme="1"/>
      <name val="Arial"/>
      <family val="2"/>
    </font>
    <font>
      <sz val="8"/>
      <color theme="1"/>
      <name val="Arial"/>
      <family val="2"/>
    </font>
    <font>
      <sz val="7.5"/>
      <color theme="1"/>
      <name val="Arial"/>
      <family val="2"/>
    </font>
    <font>
      <b/>
      <sz val="15"/>
      <color theme="1"/>
      <name val="Times New Roman"/>
      <family val="1"/>
    </font>
    <font>
      <sz val="15"/>
      <color theme="1"/>
      <name val="Times New Roman"/>
      <family val="1"/>
    </font>
    <font>
      <sz val="9"/>
      <color theme="1"/>
      <name val="Times New Roman"/>
      <family val="1"/>
    </font>
    <font>
      <sz val="11"/>
      <color theme="1"/>
      <name val="Times New Roman"/>
      <family val="1"/>
    </font>
    <font>
      <sz val="10.5"/>
      <color theme="1"/>
      <name val="Times New Roman"/>
      <family val="1"/>
    </font>
    <font>
      <sz val="10"/>
      <color theme="1"/>
      <name val="Arial"/>
      <family val="2"/>
    </font>
    <font>
      <b/>
      <sz val="11"/>
      <color theme="1"/>
      <name val="Times New Roman"/>
      <family val="1"/>
    </font>
    <font>
      <b/>
      <sz val="11"/>
      <color theme="1"/>
      <name val="Arial"/>
      <family val="2"/>
    </font>
    <font>
      <sz val="10"/>
      <name val="Arial"/>
      <family val="2"/>
    </font>
    <font>
      <b/>
      <sz val="10"/>
      <name val="Arial"/>
      <family val="2"/>
    </font>
    <font>
      <b/>
      <sz val="9"/>
      <name val="Arial"/>
      <family val="2"/>
    </font>
    <font>
      <sz val="9"/>
      <name val="Arial"/>
      <family val="2"/>
    </font>
    <font>
      <i/>
      <sz val="9"/>
      <name val="Arial"/>
      <family val="2"/>
    </font>
    <font>
      <b/>
      <u/>
      <sz val="10"/>
      <name val="Arial"/>
      <family val="2"/>
    </font>
    <font>
      <u/>
      <sz val="10"/>
      <color theme="10"/>
      <name val="Arial"/>
      <family val="2"/>
    </font>
    <font>
      <sz val="8"/>
      <name val="Arial"/>
      <family val="2"/>
    </font>
    <font>
      <b/>
      <sz val="10"/>
      <color theme="1"/>
      <name val="Arial"/>
      <family val="2"/>
    </font>
    <font>
      <i/>
      <sz val="11"/>
      <color theme="1"/>
      <name val="Arial"/>
      <family val="2"/>
    </font>
    <font>
      <b/>
      <sz val="12"/>
      <color theme="1"/>
      <name val="Times New Roman"/>
      <family val="1"/>
    </font>
    <font>
      <b/>
      <sz val="11"/>
      <color theme="1"/>
      <name val="Calibri"/>
      <family val="2"/>
      <scheme val="minor"/>
    </font>
    <font>
      <sz val="11"/>
      <color theme="1"/>
      <name val="Arial"/>
      <family val="2"/>
    </font>
    <font>
      <i/>
      <sz val="10"/>
      <color theme="1"/>
      <name val="Arial"/>
      <family val="2"/>
    </font>
    <font>
      <i/>
      <sz val="10"/>
      <color theme="1"/>
      <name val="Calibri"/>
      <family val="2"/>
      <scheme val="minor"/>
    </font>
    <font>
      <b/>
      <i/>
      <sz val="10"/>
      <color theme="1"/>
      <name val="Calibri"/>
      <family val="2"/>
      <scheme val="minor"/>
    </font>
    <font>
      <b/>
      <sz val="10.5"/>
      <color theme="1"/>
      <name val="Times New Roman"/>
      <family val="1"/>
    </font>
    <font>
      <i/>
      <sz val="8.5"/>
      <color theme="1"/>
      <name val="Arial"/>
      <family val="2"/>
    </font>
    <font>
      <sz val="8.5"/>
      <color theme="1"/>
      <name val="Arial"/>
      <family val="2"/>
    </font>
    <font>
      <b/>
      <sz val="9"/>
      <color rgb="FFFF0000"/>
      <name val="Arial"/>
      <family val="2"/>
    </font>
    <font>
      <sz val="9"/>
      <color rgb="FFFF0000"/>
      <name val="Arial"/>
      <family val="2"/>
    </font>
    <font>
      <sz val="10"/>
      <color rgb="FFFF0000"/>
      <name val="Times New Roman"/>
      <family val="1"/>
    </font>
    <font>
      <u/>
      <sz val="11"/>
      <color theme="10"/>
      <name val="Calibri"/>
      <family val="2"/>
      <scheme val="minor"/>
    </font>
    <font>
      <b/>
      <sz val="8.6999999999999993"/>
      <color theme="1"/>
      <name val="Arial"/>
      <family val="2"/>
    </font>
    <font>
      <sz val="8.5"/>
      <color theme="1"/>
      <name val="Times New Roman"/>
      <family val="1"/>
    </font>
    <font>
      <b/>
      <sz val="2"/>
      <color theme="1"/>
      <name val="Arial"/>
      <family val="2"/>
    </font>
    <font>
      <b/>
      <sz val="9.5"/>
      <color theme="1"/>
      <name val="Arial"/>
      <family val="2"/>
    </font>
    <font>
      <b/>
      <u/>
      <sz val="10"/>
      <color theme="1"/>
      <name val="Arial"/>
      <family val="2"/>
    </font>
    <font>
      <b/>
      <sz val="12"/>
      <color theme="1"/>
      <name val="Arial"/>
      <family val="2"/>
    </font>
    <font>
      <sz val="8"/>
      <name val="Calibri"/>
      <family val="2"/>
      <scheme val="minor"/>
    </font>
    <font>
      <u/>
      <sz val="11"/>
      <color theme="11"/>
      <name val="Calibri"/>
      <family val="2"/>
      <scheme val="minor"/>
    </font>
    <font>
      <sz val="10"/>
      <color rgb="FFFF0000"/>
      <name val="Arial"/>
      <family val="2"/>
    </font>
    <font>
      <u/>
      <sz val="10"/>
      <color theme="1"/>
      <name val="Arial"/>
      <family val="2"/>
    </font>
    <font>
      <i/>
      <sz val="10"/>
      <name val="Arial"/>
      <family val="2"/>
    </font>
    <font>
      <b/>
      <sz val="8.5"/>
      <color rgb="FFFF0000"/>
      <name val="Arial"/>
      <family val="2"/>
    </font>
    <font>
      <sz val="12"/>
      <name val="Times New Roman"/>
      <family val="1"/>
    </font>
    <font>
      <sz val="11"/>
      <color rgb="FFC00000"/>
      <name val="Calibri"/>
      <family val="2"/>
      <scheme val="minor"/>
    </font>
    <font>
      <i/>
      <sz val="8.5"/>
      <name val="Arial"/>
      <family val="2"/>
    </font>
    <font>
      <sz val="8"/>
      <color rgb="FFFF0000"/>
      <name val="Arial"/>
      <family val="2"/>
    </font>
    <font>
      <sz val="11"/>
      <color rgb="FFFF0000"/>
      <name val="Arial"/>
      <family val="2"/>
    </font>
    <font>
      <sz val="11"/>
      <name val="Times New Roman"/>
      <family val="1"/>
    </font>
    <font>
      <i/>
      <sz val="9"/>
      <color rgb="FFFF0000"/>
      <name val="Arial"/>
      <family val="2"/>
    </font>
    <font>
      <sz val="10"/>
      <color theme="0"/>
      <name val="Times New Roman"/>
      <family val="1"/>
    </font>
    <font>
      <sz val="9"/>
      <color theme="0"/>
      <name val="Arial"/>
      <family val="2"/>
    </font>
    <font>
      <i/>
      <sz val="9"/>
      <color theme="0"/>
      <name val="Arial"/>
      <family val="2"/>
    </font>
    <font>
      <sz val="8.5"/>
      <color rgb="FFFF0000"/>
      <name val="Arial"/>
      <family val="2"/>
    </font>
    <font>
      <sz val="10"/>
      <name val="Arial"/>
      <family val="2"/>
    </font>
    <font>
      <b/>
      <i/>
      <sz val="10"/>
      <name val="Arial"/>
      <family val="2"/>
    </font>
    <font>
      <b/>
      <sz val="16"/>
      <name val="Arial"/>
      <family val="2"/>
    </font>
    <font>
      <sz val="10"/>
      <color indexed="18"/>
      <name val="Arial"/>
      <family val="2"/>
    </font>
    <font>
      <sz val="10"/>
      <name val="Times New Roman"/>
      <family val="1"/>
    </font>
    <font>
      <sz val="9.5"/>
      <color theme="1"/>
      <name val="Times New Roman"/>
      <family val="1"/>
    </font>
    <font>
      <b/>
      <u/>
      <sz val="11"/>
      <color theme="10"/>
      <name val="Arial"/>
      <family val="2"/>
    </font>
    <font>
      <b/>
      <sz val="12"/>
      <name val="Times New Roman"/>
      <family val="1"/>
    </font>
    <font>
      <sz val="11"/>
      <name val="Arial"/>
      <family val="2"/>
    </font>
    <font>
      <i/>
      <sz val="10"/>
      <color rgb="FFFF0000"/>
      <name val="Arial"/>
      <family val="2"/>
    </font>
    <font>
      <i/>
      <u/>
      <sz val="10"/>
      <color rgb="FFFF0000"/>
      <name val="Arial"/>
      <family val="2"/>
    </font>
    <font>
      <b/>
      <sz val="13"/>
      <name val="Times New Roman"/>
      <family val="1"/>
    </font>
    <font>
      <sz val="11"/>
      <color rgb="FF000000"/>
      <name val="Arial"/>
      <family val="2"/>
    </font>
    <font>
      <sz val="14"/>
      <color rgb="FF000000"/>
      <name val="Arial"/>
      <family val="2"/>
    </font>
    <font>
      <sz val="16"/>
      <color rgb="FF000000"/>
      <name val="Arial"/>
      <family val="2"/>
    </font>
    <font>
      <sz val="22"/>
      <color rgb="FF000000"/>
      <name val="Arial"/>
      <family val="2"/>
    </font>
    <font>
      <sz val="18"/>
      <color rgb="FF000000"/>
      <name val="Arial"/>
      <family val="2"/>
    </font>
    <font>
      <i/>
      <sz val="12"/>
      <color rgb="FF000000"/>
      <name val="Arial"/>
      <family val="2"/>
    </font>
    <font>
      <i/>
      <u/>
      <sz val="9"/>
      <color theme="10"/>
      <name val="Arial"/>
      <family val="2"/>
    </font>
    <font>
      <u/>
      <sz val="11"/>
      <color theme="10"/>
      <name val="Arial"/>
      <family val="2"/>
    </font>
    <font>
      <b/>
      <strike/>
      <sz val="9"/>
      <color theme="1"/>
      <name val="Arial"/>
      <family val="2"/>
    </font>
    <font>
      <strike/>
      <sz val="8.5"/>
      <color theme="1"/>
      <name val="Cambria"/>
      <family val="1"/>
    </font>
    <font>
      <strike/>
      <sz val="10"/>
      <color theme="1"/>
      <name val="Arial"/>
      <family val="2"/>
    </font>
    <font>
      <strike/>
      <sz val="9"/>
      <name val="Arial"/>
      <family val="2"/>
    </font>
    <font>
      <strike/>
      <sz val="10"/>
      <name val="Arial"/>
      <family val="2"/>
    </font>
    <font>
      <i/>
      <strike/>
      <sz val="9"/>
      <color rgb="FFFF0000"/>
      <name val="Arial"/>
      <family val="2"/>
    </font>
    <font>
      <i/>
      <strike/>
      <sz val="9"/>
      <name val="Arial"/>
      <family val="2"/>
    </font>
    <font>
      <strike/>
      <sz val="8"/>
      <name val="Arial"/>
      <family val="2"/>
    </font>
    <font>
      <strike/>
      <sz val="11"/>
      <color theme="1"/>
      <name val="Calibri"/>
      <family val="2"/>
      <scheme val="minor"/>
    </font>
    <font>
      <b/>
      <strike/>
      <sz val="10"/>
      <name val="Arial"/>
      <family val="2"/>
    </font>
    <font>
      <b/>
      <strike/>
      <sz val="9"/>
      <name val="Arial"/>
      <family val="2"/>
    </font>
    <font>
      <b/>
      <strike/>
      <sz val="10"/>
      <color theme="1"/>
      <name val="Arial"/>
      <family val="2"/>
    </font>
    <font>
      <b/>
      <strike/>
      <u/>
      <sz val="11"/>
      <color theme="10"/>
      <name val="Arial"/>
      <family val="2"/>
    </font>
    <font>
      <strike/>
      <sz val="10"/>
      <color theme="1"/>
      <name val="Calibri"/>
      <family val="2"/>
      <scheme val="minor"/>
    </font>
    <font>
      <strike/>
      <sz val="9"/>
      <color rgb="FFFF0000"/>
      <name val="Cambria"/>
      <family val="1"/>
    </font>
    <font>
      <b/>
      <sz val="11"/>
      <color rgb="FFFF0000"/>
      <name val="Arial"/>
      <family val="2"/>
    </font>
    <font>
      <sz val="10"/>
      <color rgb="FFFF0000"/>
      <name val="Calibri"/>
      <family val="2"/>
      <scheme val="minor"/>
    </font>
    <font>
      <i/>
      <sz val="10"/>
      <color rgb="FFFF0000"/>
      <name val="Calibri"/>
      <family val="2"/>
      <scheme val="minor"/>
    </font>
    <font>
      <sz val="12"/>
      <color rgb="FFFF0000"/>
      <name val="Calibri"/>
      <family val="2"/>
      <scheme val="minor"/>
    </font>
    <font>
      <i/>
      <u/>
      <sz val="9"/>
      <color theme="10"/>
      <name val="Calibri"/>
      <family val="2"/>
      <scheme val="minor"/>
    </font>
    <font>
      <i/>
      <sz val="9"/>
      <name val="Calibri"/>
      <family val="2"/>
      <scheme val="minor"/>
    </font>
    <font>
      <i/>
      <u/>
      <sz val="9"/>
      <name val="Calibri"/>
      <family val="2"/>
      <scheme val="minor"/>
    </font>
    <font>
      <i/>
      <strike/>
      <sz val="8"/>
      <name val="Arial"/>
      <family val="2"/>
    </font>
    <font>
      <b/>
      <sz val="11"/>
      <name val="Arial"/>
      <family val="2"/>
    </font>
    <font>
      <sz val="10"/>
      <color rgb="FF2B2B2B"/>
      <name val="Arial"/>
      <family val="2"/>
    </font>
    <font>
      <i/>
      <sz val="10"/>
      <color rgb="FF2B2B2B"/>
      <name val="Arial"/>
      <family val="2"/>
    </font>
    <font>
      <b/>
      <sz val="12"/>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D9EAD3"/>
        <bgColor indexed="64"/>
      </patternFill>
    </fill>
    <fill>
      <patternFill patternType="solid">
        <fgColor rgb="FFC2DEB8"/>
        <bgColor indexed="64"/>
      </patternFill>
    </fill>
  </fills>
  <borders count="6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thin">
        <color auto="1"/>
      </left>
      <right style="thin">
        <color auto="1"/>
      </right>
      <top style="thin">
        <color auto="1"/>
      </top>
      <bottom/>
      <diagonal/>
    </border>
    <border>
      <left/>
      <right/>
      <top/>
      <bottom style="double">
        <color auto="1"/>
      </bottom>
      <diagonal/>
    </border>
    <border>
      <left/>
      <right/>
      <top style="medium">
        <color auto="1"/>
      </top>
      <bottom style="medium">
        <color auto="1"/>
      </bottom>
      <diagonal/>
    </border>
    <border>
      <left/>
      <right/>
      <top style="thin">
        <color auto="1"/>
      </top>
      <bottom style="double">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right style="medium">
        <color auto="1"/>
      </right>
      <top style="thin">
        <color indexed="64"/>
      </top>
      <bottom/>
      <diagonal/>
    </border>
    <border>
      <left style="medium">
        <color auto="1"/>
      </left>
      <right/>
      <top style="thin">
        <color auto="1"/>
      </top>
      <bottom/>
      <diagonal/>
    </border>
    <border>
      <left/>
      <right/>
      <top style="thin">
        <color theme="0"/>
      </top>
      <bottom/>
      <diagonal/>
    </border>
    <border>
      <left/>
      <right/>
      <top/>
      <bottom style="thin">
        <color theme="0"/>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style="double">
        <color indexed="64"/>
      </right>
      <top/>
      <bottom/>
      <diagonal/>
    </border>
    <border>
      <left style="thin">
        <color indexed="64"/>
      </left>
      <right style="thin">
        <color indexed="64"/>
      </right>
      <top style="double">
        <color indexed="64"/>
      </top>
      <bottom style="thin">
        <color indexed="64"/>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top style="double">
        <color auto="1"/>
      </top>
      <bottom style="thin">
        <color auto="1"/>
      </bottom>
      <diagonal/>
    </border>
    <border>
      <left/>
      <right/>
      <top style="medium">
        <color auto="1"/>
      </top>
      <bottom style="double">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21" fillId="0" borderId="0"/>
    <xf numFmtId="0" fontId="21" fillId="0" borderId="0"/>
    <xf numFmtId="0" fontId="27" fillId="0" borderId="0" applyNumberFormat="0" applyFill="0" applyBorder="0" applyAlignment="0" applyProtection="0">
      <alignment vertical="top"/>
      <protection locked="0"/>
    </xf>
    <xf numFmtId="0" fontId="1" fillId="0" borderId="0"/>
    <xf numFmtId="0" fontId="4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7" fillId="0" borderId="0"/>
    <xf numFmtId="0" fontId="21" fillId="0" borderId="0"/>
    <xf numFmtId="0" fontId="1" fillId="0" borderId="0"/>
  </cellStyleXfs>
  <cellXfs count="884">
    <xf numFmtId="0" fontId="0" fillId="0" borderId="0" xfId="0"/>
    <xf numFmtId="0" fontId="7" fillId="0" borderId="0" xfId="0" applyFont="1" applyAlignment="1">
      <alignment horizontal="left"/>
    </xf>
    <xf numFmtId="0" fontId="7" fillId="0" borderId="1" xfId="0" applyFont="1" applyBorder="1" applyAlignment="1">
      <alignment horizontal="left" wrapText="1"/>
    </xf>
    <xf numFmtId="0" fontId="7" fillId="0" borderId="0" xfId="0" applyFont="1" applyAlignment="1">
      <alignment horizontal="left" wrapText="1"/>
    </xf>
    <xf numFmtId="0" fontId="7" fillId="0" borderId="0" xfId="0" quotePrefix="1" applyFont="1" applyAlignment="1">
      <alignment horizontal="left" wrapText="1"/>
    </xf>
    <xf numFmtId="0" fontId="7" fillId="0" borderId="0" xfId="0" quotePrefix="1" applyFont="1" applyAlignment="1">
      <alignment horizontal="left"/>
    </xf>
    <xf numFmtId="0" fontId="7" fillId="0" borderId="0" xfId="0" applyFont="1" applyAlignment="1">
      <alignment horizontal="left" vertical="top"/>
    </xf>
    <xf numFmtId="0" fontId="7" fillId="0" borderId="1" xfId="0" applyFont="1" applyBorder="1" applyAlignment="1">
      <alignment horizontal="center" wrapText="1"/>
    </xf>
    <xf numFmtId="0" fontId="32" fillId="0" borderId="0" xfId="0" applyFont="1"/>
    <xf numFmtId="0" fontId="7" fillId="0" borderId="0" xfId="0" applyFont="1" applyAlignment="1">
      <alignment horizontal="center"/>
    </xf>
    <xf numFmtId="0" fontId="7" fillId="0" borderId="0" xfId="0" applyFont="1"/>
    <xf numFmtId="0" fontId="32" fillId="0" borderId="0" xfId="0" applyFont="1" applyAlignment="1">
      <alignment horizontal="left"/>
    </xf>
    <xf numFmtId="43" fontId="7" fillId="0" borderId="0" xfId="1" applyFont="1" applyAlignment="1">
      <alignment horizontal="center"/>
    </xf>
    <xf numFmtId="43" fontId="7" fillId="0" borderId="1" xfId="1" applyFont="1" applyBorder="1" applyAlignment="1">
      <alignment horizontal="center" wrapText="1"/>
    </xf>
    <xf numFmtId="8" fontId="7" fillId="0" borderId="0" xfId="1" applyNumberFormat="1" applyFont="1" applyAlignment="1">
      <alignment horizontal="center"/>
    </xf>
    <xf numFmtId="0" fontId="7" fillId="0" borderId="0" xfId="0" applyFont="1" applyAlignment="1">
      <alignment horizontal="right"/>
    </xf>
    <xf numFmtId="0" fontId="7" fillId="0" borderId="8" xfId="0" applyFont="1" applyBorder="1"/>
    <xf numFmtId="0" fontId="7" fillId="0" borderId="3" xfId="0" applyFont="1" applyBorder="1" applyAlignment="1">
      <alignment horizontal="center"/>
    </xf>
    <xf numFmtId="0" fontId="7" fillId="0" borderId="9" xfId="0" applyFont="1" applyBorder="1"/>
    <xf numFmtId="0" fontId="7" fillId="0" borderId="11" xfId="0" applyFont="1" applyBorder="1"/>
    <xf numFmtId="0" fontId="7" fillId="0" borderId="1" xfId="0" applyFont="1" applyBorder="1" applyAlignment="1">
      <alignment horizontal="center"/>
    </xf>
    <xf numFmtId="43" fontId="7" fillId="0" borderId="7" xfId="1" applyFont="1" applyBorder="1" applyAlignment="1">
      <alignment horizontal="center"/>
    </xf>
    <xf numFmtId="43" fontId="7" fillId="0" borderId="10" xfId="1" applyFont="1" applyBorder="1" applyAlignment="1">
      <alignment horizontal="center"/>
    </xf>
    <xf numFmtId="43" fontId="7" fillId="0" borderId="12" xfId="1" applyFont="1" applyBorder="1" applyAlignment="1">
      <alignment horizontal="center"/>
    </xf>
    <xf numFmtId="43" fontId="7" fillId="0" borderId="0" xfId="1" applyFont="1" applyBorder="1" applyAlignment="1">
      <alignment horizontal="center"/>
    </xf>
    <xf numFmtId="43" fontId="35" fillId="0" borderId="0" xfId="1" applyFont="1" applyAlignment="1">
      <alignment horizontal="right"/>
    </xf>
    <xf numFmtId="43" fontId="7" fillId="0" borderId="7" xfId="1" applyFont="1" applyBorder="1"/>
    <xf numFmtId="43" fontId="7" fillId="0" borderId="10" xfId="1" applyFont="1" applyBorder="1"/>
    <xf numFmtId="43" fontId="7" fillId="0" borderId="12" xfId="1" applyFont="1" applyBorder="1"/>
    <xf numFmtId="0" fontId="5" fillId="0" borderId="0" xfId="0" applyFont="1" applyProtection="1">
      <protection hidden="1"/>
    </xf>
    <xf numFmtId="0" fontId="4" fillId="0" borderId="0" xfId="0" applyFont="1" applyProtection="1">
      <protection hidden="1"/>
    </xf>
    <xf numFmtId="43" fontId="2" fillId="0" borderId="0" xfId="1" applyFont="1" applyBorder="1" applyAlignment="1" applyProtection="1">
      <protection hidden="1"/>
    </xf>
    <xf numFmtId="0" fontId="4" fillId="0" borderId="2" xfId="0" applyFont="1" applyBorder="1" applyProtection="1">
      <protection hidden="1"/>
    </xf>
    <xf numFmtId="0" fontId="2" fillId="0" borderId="2" xfId="0" applyFont="1" applyBorder="1" applyProtection="1">
      <protection hidden="1"/>
    </xf>
    <xf numFmtId="0" fontId="2" fillId="2" borderId="2" xfId="0" applyFont="1" applyFill="1" applyBorder="1" applyProtection="1">
      <protection hidden="1"/>
    </xf>
    <xf numFmtId="0" fontId="10" fillId="0" borderId="0" xfId="0" applyFont="1" applyProtection="1">
      <protection hidden="1"/>
    </xf>
    <xf numFmtId="0" fontId="11" fillId="0" borderId="0" xfId="0" applyFont="1" applyProtection="1">
      <protection hidden="1"/>
    </xf>
    <xf numFmtId="44" fontId="18" fillId="0" borderId="0" xfId="2" applyFont="1" applyFill="1" applyBorder="1" applyAlignment="1" applyProtection="1">
      <protection hidden="1"/>
    </xf>
    <xf numFmtId="0" fontId="2" fillId="0" borderId="19" xfId="0" applyFont="1" applyBorder="1" applyAlignment="1" applyProtection="1">
      <alignment horizontal="right"/>
      <protection hidden="1"/>
    </xf>
    <xf numFmtId="0" fontId="31" fillId="0" borderId="0" xfId="0" applyFont="1" applyProtection="1">
      <protection hidden="1"/>
    </xf>
    <xf numFmtId="0" fontId="38" fillId="0" borderId="0" xfId="0" applyFont="1" applyProtection="1">
      <protection hidden="1"/>
    </xf>
    <xf numFmtId="0" fontId="2" fillId="0" borderId="0" xfId="0" applyFont="1" applyAlignment="1" applyProtection="1">
      <alignment vertical="top"/>
      <protection hidden="1"/>
    </xf>
    <xf numFmtId="0" fontId="5" fillId="0" borderId="0" xfId="0" applyFont="1" applyAlignment="1" applyProtection="1">
      <alignment horizontal="right" vertical="top"/>
      <protection hidden="1"/>
    </xf>
    <xf numFmtId="0" fontId="34" fillId="0" borderId="0" xfId="0" applyFont="1" applyProtection="1">
      <protection hidden="1"/>
    </xf>
    <xf numFmtId="43" fontId="7" fillId="0" borderId="0" xfId="1" applyFont="1" applyProtection="1"/>
    <xf numFmtId="0" fontId="36" fillId="2" borderId="0" xfId="0" applyFont="1" applyFill="1" applyAlignment="1">
      <alignment horizontal="center"/>
    </xf>
    <xf numFmtId="43" fontId="7" fillId="0" borderId="0" xfId="1" applyFont="1" applyBorder="1" applyProtection="1"/>
    <xf numFmtId="0" fontId="7" fillId="0" borderId="1" xfId="0" applyFont="1" applyBorder="1"/>
    <xf numFmtId="43" fontId="7" fillId="0" borderId="1" xfId="1" applyFont="1" applyBorder="1" applyAlignment="1" applyProtection="1">
      <alignment horizontal="center"/>
    </xf>
    <xf numFmtId="0" fontId="7" fillId="0" borderId="3" xfId="0" applyFont="1" applyBorder="1"/>
    <xf numFmtId="43" fontId="7" fillId="0" borderId="3" xfId="1" applyFont="1" applyBorder="1" applyProtection="1"/>
    <xf numFmtId="0" fontId="7" fillId="0" borderId="7" xfId="0" applyFont="1" applyBorder="1" applyAlignment="1">
      <alignment horizontal="center"/>
    </xf>
    <xf numFmtId="0" fontId="7" fillId="0" borderId="10" xfId="0" applyFont="1" applyBorder="1" applyAlignment="1">
      <alignment horizontal="center"/>
    </xf>
    <xf numFmtId="43" fontId="7" fillId="0" borderId="1" xfId="1" applyFont="1" applyBorder="1" applyProtection="1"/>
    <xf numFmtId="0" fontId="7" fillId="0" borderId="12" xfId="0" applyFont="1" applyBorder="1" applyAlignment="1">
      <alignment horizontal="center"/>
    </xf>
    <xf numFmtId="0" fontId="7" fillId="0" borderId="2" xfId="0" applyFont="1" applyBorder="1" applyAlignment="1">
      <alignment horizontal="center"/>
    </xf>
    <xf numFmtId="43" fontId="7" fillId="0" borderId="0" xfId="1" applyFont="1" applyAlignment="1" applyProtection="1">
      <alignment horizontal="center"/>
    </xf>
    <xf numFmtId="0" fontId="7" fillId="0" borderId="0" xfId="0" applyFont="1" applyAlignment="1">
      <alignment horizontal="center" wrapText="1"/>
    </xf>
    <xf numFmtId="43" fontId="7" fillId="0" borderId="0" xfId="1" applyFont="1" applyAlignment="1" applyProtection="1">
      <alignment horizontal="center" wrapText="1"/>
    </xf>
    <xf numFmtId="0" fontId="7" fillId="0" borderId="0" xfId="0" applyFont="1" applyAlignment="1">
      <alignment wrapText="1"/>
    </xf>
    <xf numFmtId="0" fontId="7" fillId="0" borderId="8" xfId="0" applyFont="1" applyBorder="1" applyAlignment="1">
      <alignment horizontal="left"/>
    </xf>
    <xf numFmtId="0" fontId="7" fillId="0" borderId="3" xfId="0" applyFont="1" applyBorder="1" applyAlignment="1">
      <alignment horizontal="left"/>
    </xf>
    <xf numFmtId="0" fontId="7" fillId="0" borderId="9" xfId="0" applyFont="1" applyBorder="1" applyAlignment="1">
      <alignment horizontal="left"/>
    </xf>
    <xf numFmtId="0" fontId="7" fillId="0" borderId="11" xfId="0" applyFont="1" applyBorder="1" applyAlignment="1">
      <alignment horizontal="left"/>
    </xf>
    <xf numFmtId="0" fontId="7" fillId="0" borderId="1" xfId="0" applyFont="1" applyBorder="1" applyAlignment="1">
      <alignment horizontal="left"/>
    </xf>
    <xf numFmtId="0" fontId="7" fillId="0" borderId="4" xfId="0" applyFont="1" applyBorder="1" applyAlignment="1">
      <alignment horizontal="left"/>
    </xf>
    <xf numFmtId="0" fontId="7" fillId="0" borderId="5" xfId="0" applyFont="1" applyBorder="1" applyAlignment="1">
      <alignment horizontal="center"/>
    </xf>
    <xf numFmtId="0" fontId="7" fillId="0" borderId="5" xfId="0" applyFont="1" applyBorder="1" applyAlignment="1">
      <alignment horizontal="left"/>
    </xf>
    <xf numFmtId="43" fontId="7" fillId="0" borderId="5" xfId="1" applyFont="1" applyBorder="1" applyProtection="1"/>
    <xf numFmtId="0" fontId="7" fillId="0" borderId="5" xfId="0" applyFont="1" applyBorder="1"/>
    <xf numFmtId="0" fontId="7" fillId="0" borderId="6" xfId="0" applyFont="1" applyBorder="1" applyAlignment="1">
      <alignment horizontal="center"/>
    </xf>
    <xf numFmtId="43" fontId="7" fillId="0" borderId="3" xfId="1" applyFont="1" applyBorder="1" applyAlignment="1" applyProtection="1">
      <alignment horizontal="center"/>
    </xf>
    <xf numFmtId="43" fontId="7" fillId="0" borderId="23" xfId="1" applyFont="1" applyBorder="1" applyAlignment="1" applyProtection="1">
      <alignment horizontal="center"/>
    </xf>
    <xf numFmtId="43" fontId="7" fillId="0" borderId="0" xfId="1" applyFont="1" applyBorder="1" applyAlignment="1" applyProtection="1">
      <alignment horizontal="center"/>
    </xf>
    <xf numFmtId="43" fontId="7" fillId="0" borderId="30" xfId="1" applyFont="1" applyBorder="1" applyAlignment="1" applyProtection="1">
      <alignment horizontal="center"/>
    </xf>
    <xf numFmtId="43" fontId="7" fillId="0" borderId="29" xfId="1" applyFont="1" applyBorder="1" applyAlignment="1" applyProtection="1">
      <alignment horizontal="center"/>
    </xf>
    <xf numFmtId="0" fontId="35" fillId="0" borderId="0" xfId="0" applyFont="1" applyAlignment="1">
      <alignment horizontal="left"/>
    </xf>
    <xf numFmtId="0" fontId="35" fillId="0" borderId="0" xfId="0" applyFont="1"/>
    <xf numFmtId="0" fontId="21" fillId="0" borderId="0" xfId="3"/>
    <xf numFmtId="0" fontId="24" fillId="0" borderId="0" xfId="3" applyFont="1"/>
    <xf numFmtId="0" fontId="26" fillId="0" borderId="0" xfId="3" applyFont="1"/>
    <xf numFmtId="0" fontId="0" fillId="0" borderId="0" xfId="0" applyProtection="1">
      <protection hidden="1"/>
    </xf>
    <xf numFmtId="0" fontId="5" fillId="0" borderId="0" xfId="0" applyFont="1" applyAlignment="1" applyProtection="1">
      <alignment horizontal="left"/>
      <protection hidden="1"/>
    </xf>
    <xf numFmtId="0" fontId="18" fillId="0" borderId="0" xfId="0" applyFont="1"/>
    <xf numFmtId="0" fontId="2" fillId="0" borderId="0" xfId="0" applyFont="1"/>
    <xf numFmtId="0" fontId="29" fillId="0" borderId="0" xfId="0" applyFont="1"/>
    <xf numFmtId="0" fontId="39" fillId="0" borderId="0" xfId="0" applyFont="1" applyAlignment="1" applyProtection="1">
      <alignment horizontal="left"/>
      <protection hidden="1"/>
    </xf>
    <xf numFmtId="0" fontId="29" fillId="3" borderId="23" xfId="0" applyFont="1" applyFill="1" applyBorder="1" applyAlignment="1">
      <alignment vertical="center" wrapText="1"/>
    </xf>
    <xf numFmtId="0" fontId="18" fillId="0" borderId="2" xfId="0" applyFont="1" applyBorder="1" applyAlignment="1">
      <alignment vertical="center" wrapText="1"/>
    </xf>
    <xf numFmtId="0" fontId="18" fillId="0" borderId="23" xfId="0" applyFont="1" applyBorder="1" applyAlignment="1">
      <alignment vertical="center" wrapText="1"/>
    </xf>
    <xf numFmtId="0" fontId="2" fillId="0" borderId="14" xfId="0" applyFont="1" applyBorder="1" applyProtection="1">
      <protection hidden="1"/>
    </xf>
    <xf numFmtId="0" fontId="4" fillId="0" borderId="0" xfId="0" applyFont="1" applyAlignment="1" applyProtection="1">
      <alignment horizontal="right"/>
      <protection hidden="1"/>
    </xf>
    <xf numFmtId="0" fontId="47" fillId="0" borderId="0" xfId="0" applyFont="1" applyProtection="1">
      <protection hidden="1"/>
    </xf>
    <xf numFmtId="0" fontId="18" fillId="0" borderId="29" xfId="0" applyFont="1" applyBorder="1" applyAlignment="1">
      <alignment vertical="center" wrapText="1"/>
    </xf>
    <xf numFmtId="0" fontId="21" fillId="0" borderId="2" xfId="0" applyFont="1" applyBorder="1" applyAlignment="1">
      <alignment vertical="center" wrapText="1"/>
    </xf>
    <xf numFmtId="0" fontId="29" fillId="0" borderId="0" xfId="0" applyFont="1" applyProtection="1">
      <protection hidden="1"/>
    </xf>
    <xf numFmtId="0" fontId="2" fillId="0" borderId="10" xfId="0" applyFont="1" applyBorder="1" applyProtection="1">
      <protection hidden="1"/>
    </xf>
    <xf numFmtId="0" fontId="2" fillId="0" borderId="33" xfId="0" applyFont="1" applyBorder="1" applyProtection="1">
      <protection hidden="1"/>
    </xf>
    <xf numFmtId="0" fontId="2" fillId="0" borderId="34" xfId="0" applyFont="1" applyBorder="1" applyProtection="1">
      <protection hidden="1"/>
    </xf>
    <xf numFmtId="0" fontId="4" fillId="0" borderId="16" xfId="0" applyFont="1" applyBorder="1" applyAlignment="1" applyProtection="1">
      <alignment vertical="center"/>
      <protection hidden="1"/>
    </xf>
    <xf numFmtId="0" fontId="4" fillId="0" borderId="18" xfId="0" applyFont="1" applyBorder="1" applyProtection="1">
      <protection hidden="1"/>
    </xf>
    <xf numFmtId="0" fontId="4" fillId="0" borderId="19" xfId="0" applyFont="1" applyBorder="1" applyProtection="1">
      <protection hidden="1"/>
    </xf>
    <xf numFmtId="0" fontId="2" fillId="0" borderId="38" xfId="0" applyFont="1" applyBorder="1" applyProtection="1">
      <protection hidden="1"/>
    </xf>
    <xf numFmtId="0" fontId="2" fillId="0" borderId="10" xfId="0" applyFont="1" applyBorder="1" applyAlignment="1" applyProtection="1">
      <alignment wrapText="1"/>
      <protection hidden="1"/>
    </xf>
    <xf numFmtId="0" fontId="2" fillId="0" borderId="14" xfId="0" applyFont="1" applyBorder="1" applyAlignment="1" applyProtection="1">
      <alignment horizontal="right"/>
      <protection hidden="1"/>
    </xf>
    <xf numFmtId="0" fontId="2" fillId="0" borderId="0" xfId="0" applyFont="1" applyProtection="1">
      <protection hidden="1"/>
    </xf>
    <xf numFmtId="0" fontId="11" fillId="0" borderId="18" xfId="0" applyFont="1" applyBorder="1" applyAlignment="1" applyProtection="1">
      <alignment vertical="top"/>
      <protection hidden="1"/>
    </xf>
    <xf numFmtId="0" fontId="11" fillId="0" borderId="19" xfId="0" applyFont="1" applyBorder="1" applyAlignment="1" applyProtection="1">
      <alignment vertical="top"/>
      <protection hidden="1"/>
    </xf>
    <xf numFmtId="0" fontId="11" fillId="0" borderId="20" xfId="0" applyFont="1" applyBorder="1" applyAlignment="1" applyProtection="1">
      <alignment vertical="top"/>
      <protection hidden="1"/>
    </xf>
    <xf numFmtId="0" fontId="2" fillId="0" borderId="0" xfId="0" applyFont="1" applyAlignment="1" applyProtection="1">
      <alignment horizontal="right"/>
      <protection hidden="1"/>
    </xf>
    <xf numFmtId="43" fontId="2" fillId="0" borderId="0" xfId="1" applyFont="1" applyFill="1" applyBorder="1" applyAlignment="1" applyProtection="1">
      <protection hidden="1"/>
    </xf>
    <xf numFmtId="0" fontId="30" fillId="0" borderId="0" xfId="0" quotePrefix="1" applyFont="1" applyProtection="1">
      <protection hidden="1"/>
    </xf>
    <xf numFmtId="0" fontId="40" fillId="0" borderId="0" xfId="0" applyFont="1" applyAlignment="1" applyProtection="1">
      <alignment horizontal="center" vertical="top"/>
      <protection hidden="1"/>
    </xf>
    <xf numFmtId="44" fontId="18" fillId="0" borderId="0" xfId="2" applyFont="1" applyFill="1" applyBorder="1" applyAlignment="1" applyProtection="1">
      <alignment horizontal="center"/>
      <protection hidden="1"/>
    </xf>
    <xf numFmtId="0" fontId="12" fillId="0" borderId="0" xfId="0" applyFont="1" applyAlignment="1" applyProtection="1">
      <alignment vertical="top" wrapText="1"/>
      <protection hidden="1"/>
    </xf>
    <xf numFmtId="0" fontId="2" fillId="0" borderId="19" xfId="0" applyFont="1" applyBorder="1" applyProtection="1">
      <protection hidden="1"/>
    </xf>
    <xf numFmtId="43" fontId="18" fillId="0" borderId="0" xfId="1" applyFont="1" applyFill="1" applyBorder="1" applyAlignment="1" applyProtection="1">
      <protection hidden="1"/>
    </xf>
    <xf numFmtId="0" fontId="18" fillId="0" borderId="0" xfId="0" applyFont="1" applyProtection="1">
      <protection hidden="1"/>
    </xf>
    <xf numFmtId="0" fontId="2" fillId="0" borderId="18" xfId="0" applyFont="1" applyBorder="1" applyProtection="1">
      <protection hidden="1"/>
    </xf>
    <xf numFmtId="0" fontId="41" fillId="0" borderId="0" xfId="0" applyFont="1" applyProtection="1">
      <protection hidden="1"/>
    </xf>
    <xf numFmtId="0" fontId="40" fillId="0" borderId="0" xfId="0" applyFont="1" applyProtection="1">
      <protection hidden="1"/>
    </xf>
    <xf numFmtId="0" fontId="29" fillId="0" borderId="19" xfId="0" applyFont="1" applyBorder="1" applyAlignment="1" applyProtection="1">
      <alignment vertical="center"/>
      <protection hidden="1"/>
    </xf>
    <xf numFmtId="0" fontId="2" fillId="0" borderId="39" xfId="0" applyFont="1" applyBorder="1" applyProtection="1">
      <protection hidden="1"/>
    </xf>
    <xf numFmtId="0" fontId="11" fillId="0" borderId="39" xfId="0" applyFont="1" applyBorder="1" applyProtection="1">
      <protection hidden="1"/>
    </xf>
    <xf numFmtId="0" fontId="2" fillId="0" borderId="43" xfId="0" applyFont="1" applyBorder="1" applyProtection="1">
      <protection hidden="1"/>
    </xf>
    <xf numFmtId="0" fontId="11" fillId="0" borderId="39" xfId="0" applyFont="1" applyBorder="1" applyAlignment="1" applyProtection="1">
      <alignment vertical="center"/>
      <protection hidden="1"/>
    </xf>
    <xf numFmtId="0" fontId="29" fillId="0" borderId="0" xfId="0" applyFont="1" applyAlignment="1" applyProtection="1">
      <alignment horizontal="left"/>
      <protection hidden="1"/>
    </xf>
    <xf numFmtId="0" fontId="29" fillId="0" borderId="0" xfId="0" applyFont="1" applyAlignment="1" applyProtection="1">
      <alignment vertical="center"/>
      <protection hidden="1"/>
    </xf>
    <xf numFmtId="0" fontId="21" fillId="0" borderId="1" xfId="3" applyBorder="1"/>
    <xf numFmtId="0" fontId="23" fillId="0" borderId="0" xfId="3" applyFont="1" applyAlignment="1">
      <alignment horizontal="center"/>
    </xf>
    <xf numFmtId="0" fontId="21" fillId="0" borderId="1" xfId="3" applyBorder="1" applyAlignment="1">
      <alignment horizontal="center"/>
    </xf>
    <xf numFmtId="0" fontId="21" fillId="0" borderId="0" xfId="3" applyAlignment="1">
      <alignment horizontal="center"/>
    </xf>
    <xf numFmtId="8" fontId="21" fillId="0" borderId="0" xfId="3" applyNumberFormat="1" applyAlignment="1">
      <alignment horizontal="center"/>
    </xf>
    <xf numFmtId="0" fontId="22" fillId="0" borderId="0" xfId="3" applyFont="1"/>
    <xf numFmtId="0" fontId="7" fillId="0" borderId="23" xfId="0" applyFont="1" applyBorder="1" applyAlignment="1">
      <alignment horizontal="center"/>
    </xf>
    <xf numFmtId="0" fontId="7" fillId="0" borderId="30" xfId="0" applyFont="1" applyBorder="1" applyAlignment="1">
      <alignment horizontal="center"/>
    </xf>
    <xf numFmtId="0" fontId="7" fillId="0" borderId="29" xfId="0" applyFont="1" applyBorder="1" applyAlignment="1">
      <alignment horizontal="center"/>
    </xf>
    <xf numFmtId="0" fontId="7" fillId="2" borderId="0" xfId="0" applyFont="1" applyFill="1" applyAlignment="1">
      <alignment horizontal="center"/>
    </xf>
    <xf numFmtId="43" fontId="42" fillId="0" borderId="0" xfId="1" applyFont="1" applyBorder="1" applyAlignment="1" applyProtection="1">
      <protection hidden="1"/>
    </xf>
    <xf numFmtId="0" fontId="21" fillId="0" borderId="5" xfId="3" applyBorder="1" applyAlignment="1">
      <alignment horizontal="center" vertical="center"/>
    </xf>
    <xf numFmtId="0" fontId="21" fillId="0" borderId="0" xfId="3" applyAlignment="1">
      <alignment wrapText="1"/>
    </xf>
    <xf numFmtId="44" fontId="17" fillId="0" borderId="0" xfId="2" applyFont="1" applyAlignment="1" applyProtection="1">
      <alignment horizontal="center" vertical="top"/>
      <protection hidden="1"/>
    </xf>
    <xf numFmtId="0" fontId="9" fillId="0" borderId="0" xfId="0" applyFont="1" applyAlignment="1" applyProtection="1">
      <alignment horizontal="left"/>
      <protection hidden="1"/>
    </xf>
    <xf numFmtId="0" fontId="0" fillId="0" borderId="19" xfId="0" applyBorder="1" applyProtection="1">
      <protection hidden="1"/>
    </xf>
    <xf numFmtId="0" fontId="0" fillId="0" borderId="39" xfId="0" applyBorder="1" applyProtection="1">
      <protection hidden="1"/>
    </xf>
    <xf numFmtId="0" fontId="0" fillId="0" borderId="20" xfId="0" applyBorder="1" applyProtection="1">
      <protection hidden="1"/>
    </xf>
    <xf numFmtId="44" fontId="2" fillId="0" borderId="0" xfId="2" applyFont="1" applyAlignment="1" applyProtection="1">
      <alignment horizontal="right"/>
      <protection hidden="1"/>
    </xf>
    <xf numFmtId="0" fontId="18" fillId="0" borderId="2" xfId="0" applyFont="1" applyBorder="1"/>
    <xf numFmtId="0" fontId="7" fillId="4" borderId="0" xfId="0" applyFont="1" applyFill="1" applyAlignment="1">
      <alignment horizontal="left"/>
    </xf>
    <xf numFmtId="0" fontId="11" fillId="2" borderId="4" xfId="0" applyFont="1" applyFill="1" applyBorder="1" applyProtection="1">
      <protection hidden="1"/>
    </xf>
    <xf numFmtId="0" fontId="11" fillId="2" borderId="5" xfId="0" applyFont="1" applyFill="1" applyBorder="1" applyProtection="1">
      <protection hidden="1"/>
    </xf>
    <xf numFmtId="0" fontId="11" fillId="2" borderId="6" xfId="0" applyFont="1" applyFill="1" applyBorder="1" applyProtection="1">
      <protection hidden="1"/>
    </xf>
    <xf numFmtId="0" fontId="11" fillId="2" borderId="6" xfId="0" applyFont="1" applyFill="1" applyBorder="1" applyAlignment="1" applyProtection="1">
      <alignment horizontal="right"/>
      <protection hidden="1"/>
    </xf>
    <xf numFmtId="0" fontId="0" fillId="0" borderId="0" xfId="0" applyAlignment="1">
      <alignment horizontal="center"/>
    </xf>
    <xf numFmtId="0" fontId="0" fillId="0" borderId="0" xfId="0" applyAlignment="1">
      <alignment horizontal="center" vertical="top" wrapText="1"/>
    </xf>
    <xf numFmtId="0" fontId="5" fillId="0" borderId="0" xfId="0" applyFont="1" applyAlignment="1" applyProtection="1">
      <alignment horizontal="right"/>
      <protection hidden="1"/>
    </xf>
    <xf numFmtId="0" fontId="18" fillId="0" borderId="2" xfId="0" applyFont="1" applyBorder="1" applyAlignment="1">
      <alignment horizontal="center" vertical="center" wrapText="1"/>
    </xf>
    <xf numFmtId="0" fontId="2" fillId="0" borderId="29" xfId="0" applyFont="1" applyBorder="1" applyAlignment="1">
      <alignment vertical="center" wrapText="1"/>
    </xf>
    <xf numFmtId="0" fontId="24" fillId="0" borderId="29" xfId="0" applyFont="1" applyBorder="1" applyAlignment="1">
      <alignment vertical="center" wrapText="1"/>
    </xf>
    <xf numFmtId="0" fontId="18" fillId="0" borderId="2" xfId="0" quotePrefix="1" applyFont="1" applyBorder="1" applyAlignment="1">
      <alignment horizontal="center" vertical="center" wrapText="1"/>
    </xf>
    <xf numFmtId="0" fontId="2" fillId="0" borderId="2" xfId="0" applyFont="1" applyBorder="1" applyAlignment="1">
      <alignment vertical="center" wrapText="1"/>
    </xf>
    <xf numFmtId="0" fontId="18" fillId="0" borderId="29" xfId="0" applyFont="1" applyBorder="1" applyAlignment="1">
      <alignment horizontal="center" vertical="center" wrapText="1"/>
    </xf>
    <xf numFmtId="0" fontId="18" fillId="0" borderId="23" xfId="0" applyFont="1" applyBorder="1" applyAlignment="1">
      <alignment horizontal="center" vertical="center" wrapText="1"/>
    </xf>
    <xf numFmtId="0" fontId="2" fillId="0" borderId="23" xfId="0" applyFont="1" applyBorder="1" applyAlignment="1">
      <alignment vertical="center" wrapText="1"/>
    </xf>
    <xf numFmtId="0" fontId="18" fillId="0" borderId="23" xfId="0" quotePrefix="1" applyFont="1" applyBorder="1" applyAlignment="1">
      <alignment horizontal="center" vertical="center" wrapText="1"/>
    </xf>
    <xf numFmtId="0" fontId="18" fillId="0" borderId="2" xfId="0" applyFont="1" applyBorder="1" applyAlignment="1">
      <alignment horizontal="center"/>
    </xf>
    <xf numFmtId="0" fontId="18" fillId="0" borderId="30" xfId="0" applyFont="1" applyBorder="1" applyAlignment="1">
      <alignment horizontal="center" vertical="center" wrapText="1"/>
    </xf>
    <xf numFmtId="0" fontId="18" fillId="0" borderId="0" xfId="0" applyFont="1" applyAlignment="1">
      <alignment horizontal="left" vertical="center" wrapText="1" indent="3"/>
    </xf>
    <xf numFmtId="0" fontId="33" fillId="0" borderId="0" xfId="0" applyFont="1"/>
    <xf numFmtId="0" fontId="29" fillId="0" borderId="0" xfId="0" applyFont="1" applyAlignment="1">
      <alignment horizontal="left" vertical="center" wrapText="1" indent="3"/>
    </xf>
    <xf numFmtId="0" fontId="22" fillId="0" borderId="0" xfId="3" applyFont="1" applyAlignment="1">
      <alignment horizontal="center" vertical="center"/>
    </xf>
    <xf numFmtId="0" fontId="22" fillId="0" borderId="5" xfId="3" applyFont="1" applyBorder="1" applyAlignment="1">
      <alignment horizontal="center" vertical="center"/>
    </xf>
    <xf numFmtId="0" fontId="11" fillId="0" borderId="44" xfId="0" applyFont="1" applyBorder="1" applyAlignment="1" applyProtection="1">
      <alignment horizontal="left" vertical="top"/>
      <protection hidden="1"/>
    </xf>
    <xf numFmtId="0" fontId="11" fillId="0" borderId="42" xfId="0" applyFont="1" applyBorder="1" applyAlignment="1" applyProtection="1">
      <alignment vertical="top"/>
      <protection hidden="1"/>
    </xf>
    <xf numFmtId="0" fontId="11" fillId="0" borderId="39" xfId="0" applyFont="1" applyBorder="1" applyAlignment="1" applyProtection="1">
      <alignment vertical="top"/>
      <protection hidden="1"/>
    </xf>
    <xf numFmtId="0" fontId="11" fillId="0" borderId="43" xfId="0" applyFont="1" applyBorder="1" applyAlignment="1" applyProtection="1">
      <alignment vertical="top"/>
      <protection hidden="1"/>
    </xf>
    <xf numFmtId="0" fontId="11" fillId="0" borderId="42" xfId="0" applyFont="1" applyBorder="1" applyProtection="1">
      <protection hidden="1"/>
    </xf>
    <xf numFmtId="0" fontId="30" fillId="0" borderId="0" xfId="0" quotePrefix="1" applyFont="1" applyAlignment="1" applyProtection="1">
      <alignment horizontal="left" vertical="center"/>
      <protection hidden="1"/>
    </xf>
    <xf numFmtId="0" fontId="2" fillId="0" borderId="0" xfId="0" applyFont="1" applyAlignment="1" applyProtection="1">
      <alignment horizontal="right" vertical="top"/>
      <protection hidden="1"/>
    </xf>
    <xf numFmtId="0" fontId="9" fillId="0" borderId="0" xfId="0" applyFont="1" applyAlignment="1" applyProtection="1">
      <alignment horizontal="center" vertical="top"/>
      <protection hidden="1"/>
    </xf>
    <xf numFmtId="167" fontId="9" fillId="0" borderId="0" xfId="0" applyNumberFormat="1" applyFont="1" applyAlignment="1" applyProtection="1">
      <alignment horizontal="center" vertical="top"/>
      <protection hidden="1"/>
    </xf>
    <xf numFmtId="0" fontId="34" fillId="0" borderId="0" xfId="0" applyFont="1" applyAlignment="1" applyProtection="1">
      <alignment horizontal="left"/>
      <protection hidden="1"/>
    </xf>
    <xf numFmtId="0" fontId="9" fillId="0" borderId="0" xfId="0" applyFont="1" applyAlignment="1">
      <alignment horizontal="center" vertical="center"/>
    </xf>
    <xf numFmtId="0" fontId="8" fillId="0" borderId="0" xfId="0" applyFont="1"/>
    <xf numFmtId="0" fontId="29" fillId="2" borderId="23" xfId="0" applyFont="1" applyFill="1" applyBorder="1" applyAlignment="1">
      <alignment horizontal="center"/>
    </xf>
    <xf numFmtId="0" fontId="8" fillId="0" borderId="2" xfId="0" applyFont="1" applyBorder="1" applyAlignment="1" applyProtection="1">
      <alignment horizontal="left" vertical="center"/>
      <protection locked="0"/>
    </xf>
    <xf numFmtId="0" fontId="8" fillId="0" borderId="2" xfId="0" applyFont="1" applyBorder="1" applyAlignment="1" applyProtection="1">
      <alignment horizontal="center" vertical="center"/>
      <protection locked="0"/>
    </xf>
    <xf numFmtId="0" fontId="8" fillId="0" borderId="0" xfId="0" applyFont="1" applyAlignment="1" applyProtection="1">
      <alignment horizontal="left" vertical="center"/>
      <protection locked="0"/>
    </xf>
    <xf numFmtId="0" fontId="8" fillId="0" borderId="0" xfId="0" applyFont="1" applyAlignment="1" applyProtection="1">
      <alignment horizontal="center" vertical="center"/>
      <protection locked="0"/>
    </xf>
    <xf numFmtId="0" fontId="57" fillId="0" borderId="0" xfId="0" applyFont="1"/>
    <xf numFmtId="0" fontId="29" fillId="2" borderId="23" xfId="0" applyFont="1" applyFill="1" applyBorder="1" applyAlignment="1" applyProtection="1">
      <alignment horizontal="center"/>
      <protection hidden="1"/>
    </xf>
    <xf numFmtId="0" fontId="9" fillId="0" borderId="0" xfId="0" applyFont="1" applyAlignment="1" applyProtection="1">
      <alignment horizontal="center" vertical="center"/>
      <protection hidden="1"/>
    </xf>
    <xf numFmtId="0" fontId="27" fillId="0" borderId="0" xfId="7" applyFont="1"/>
    <xf numFmtId="0" fontId="22" fillId="0" borderId="0" xfId="0" applyFont="1" applyProtection="1">
      <protection hidden="1"/>
    </xf>
    <xf numFmtId="0" fontId="58" fillId="0" borderId="0" xfId="0" applyFont="1" applyProtection="1">
      <protection hidden="1"/>
    </xf>
    <xf numFmtId="14" fontId="18" fillId="0" borderId="0" xfId="0" applyNumberFormat="1" applyFont="1" applyAlignment="1" applyProtection="1">
      <alignment horizontal="center"/>
      <protection hidden="1"/>
    </xf>
    <xf numFmtId="0" fontId="29" fillId="2" borderId="23" xfId="0" applyFont="1" applyFill="1" applyBorder="1" applyAlignment="1">
      <alignment horizontal="center" wrapText="1"/>
    </xf>
    <xf numFmtId="14" fontId="5" fillId="0" borderId="0" xfId="0" applyNumberFormat="1" applyFont="1" applyAlignment="1" applyProtection="1">
      <alignment horizontal="right" vertical="center"/>
      <protection hidden="1"/>
    </xf>
    <xf numFmtId="0" fontId="2" fillId="0" borderId="0" xfId="0" applyFont="1" applyAlignment="1" applyProtection="1">
      <alignment vertical="center"/>
      <protection hidden="1"/>
    </xf>
    <xf numFmtId="0" fontId="56" fillId="0" borderId="2" xfId="0" applyFont="1" applyBorder="1" applyAlignment="1" applyProtection="1">
      <alignment horizontal="left" vertical="center"/>
      <protection locked="0"/>
    </xf>
    <xf numFmtId="0" fontId="2" fillId="0" borderId="48" xfId="0" applyFont="1" applyBorder="1" applyProtection="1">
      <protection hidden="1"/>
    </xf>
    <xf numFmtId="0" fontId="5" fillId="0" borderId="0" xfId="0" applyFont="1" applyAlignment="1" applyProtection="1">
      <alignment horizontal="left" vertical="center"/>
      <protection hidden="1"/>
    </xf>
    <xf numFmtId="0" fontId="42" fillId="0" borderId="0" xfId="1" applyNumberFormat="1" applyFont="1" applyBorder="1" applyAlignment="1" applyProtection="1">
      <alignment horizontal="left"/>
      <protection hidden="1"/>
    </xf>
    <xf numFmtId="0" fontId="62" fillId="0" borderId="0" xfId="0" applyFont="1" applyProtection="1">
      <protection hidden="1"/>
    </xf>
    <xf numFmtId="0" fontId="42" fillId="0" borderId="0" xfId="1" applyNumberFormat="1" applyFont="1" applyBorder="1" applyAlignment="1" applyProtection="1">
      <protection hidden="1"/>
    </xf>
    <xf numFmtId="0" fontId="63" fillId="0" borderId="0" xfId="1" applyNumberFormat="1" applyFont="1" applyBorder="1" applyAlignment="1" applyProtection="1">
      <alignment horizontal="left"/>
      <protection hidden="1"/>
    </xf>
    <xf numFmtId="0" fontId="64" fillId="0" borderId="0" xfId="0" applyFont="1" applyProtection="1">
      <protection hidden="1"/>
    </xf>
    <xf numFmtId="0" fontId="65" fillId="0" borderId="0" xfId="0" applyFont="1" applyProtection="1">
      <protection hidden="1"/>
    </xf>
    <xf numFmtId="0" fontId="21" fillId="0" borderId="0" xfId="3" quotePrefix="1" applyAlignment="1">
      <alignment horizontal="left"/>
    </xf>
    <xf numFmtId="44" fontId="17" fillId="0" borderId="0" xfId="2" applyFont="1" applyFill="1" applyBorder="1" applyAlignment="1" applyProtection="1">
      <protection hidden="1"/>
    </xf>
    <xf numFmtId="0" fontId="17" fillId="0" borderId="0" xfId="2" applyNumberFormat="1" applyFont="1" applyFill="1" applyBorder="1" applyAlignment="1" applyProtection="1">
      <protection hidden="1"/>
    </xf>
    <xf numFmtId="0" fontId="11" fillId="0" borderId="0" xfId="0" applyFont="1" applyAlignment="1" applyProtection="1">
      <alignment vertical="top"/>
      <protection hidden="1"/>
    </xf>
    <xf numFmtId="0" fontId="18" fillId="0" borderId="0" xfId="0" applyFont="1" applyAlignment="1" applyProtection="1">
      <alignment horizontal="left"/>
      <protection hidden="1"/>
    </xf>
    <xf numFmtId="43" fontId="42" fillId="0" borderId="0" xfId="1" applyFont="1" applyFill="1" applyBorder="1" applyAlignment="1" applyProtection="1">
      <alignment horizontal="center"/>
      <protection hidden="1"/>
    </xf>
    <xf numFmtId="0" fontId="41" fillId="0" borderId="0" xfId="0" applyFont="1" applyAlignment="1" applyProtection="1">
      <alignment horizontal="left"/>
      <protection hidden="1"/>
    </xf>
    <xf numFmtId="0" fontId="4" fillId="0" borderId="0" xfId="0" applyFont="1" applyAlignment="1" applyProtection="1">
      <alignment vertical="center"/>
      <protection hidden="1"/>
    </xf>
    <xf numFmtId="0" fontId="16" fillId="0" borderId="0" xfId="0" applyFont="1" applyAlignment="1" applyProtection="1">
      <alignment vertical="center"/>
      <protection locked="0" hidden="1"/>
    </xf>
    <xf numFmtId="0" fontId="55" fillId="0" borderId="0" xfId="0" applyFont="1" applyAlignment="1" applyProtection="1">
      <alignment vertical="top"/>
      <protection hidden="1"/>
    </xf>
    <xf numFmtId="0" fontId="14" fillId="0" borderId="0" xfId="0" applyFont="1" applyAlignment="1" applyProtection="1">
      <alignment vertical="center"/>
      <protection hidden="1"/>
    </xf>
    <xf numFmtId="43" fontId="9" fillId="0" borderId="0" xfId="1" applyFont="1" applyFill="1" applyBorder="1" applyAlignment="1" applyProtection="1">
      <protection locked="0" hidden="1"/>
    </xf>
    <xf numFmtId="43" fontId="9" fillId="0" borderId="0" xfId="1" applyFont="1" applyFill="1" applyBorder="1" applyAlignment="1" applyProtection="1">
      <protection hidden="1"/>
    </xf>
    <xf numFmtId="43" fontId="42" fillId="0" borderId="0" xfId="1" applyFont="1" applyFill="1" applyBorder="1" applyAlignment="1" applyProtection="1">
      <protection hidden="1"/>
    </xf>
    <xf numFmtId="0" fontId="11" fillId="0" borderId="9" xfId="0" applyFont="1" applyBorder="1" applyAlignment="1" applyProtection="1">
      <alignment vertical="top"/>
      <protection hidden="1"/>
    </xf>
    <xf numFmtId="0" fontId="11" fillId="0" borderId="10" xfId="0" applyFont="1" applyBorder="1" applyAlignment="1" applyProtection="1">
      <alignment vertical="top"/>
      <protection hidden="1"/>
    </xf>
    <xf numFmtId="0" fontId="11" fillId="0" borderId="11" xfId="0" applyFont="1" applyBorder="1" applyAlignment="1" applyProtection="1">
      <alignment vertical="top"/>
      <protection hidden="1"/>
    </xf>
    <xf numFmtId="0" fontId="11" fillId="0" borderId="1" xfId="0" applyFont="1" applyBorder="1" applyAlignment="1" applyProtection="1">
      <alignment vertical="top"/>
      <protection hidden="1"/>
    </xf>
    <xf numFmtId="0" fontId="11" fillId="0" borderId="12" xfId="0" applyFont="1" applyBorder="1" applyAlignment="1" applyProtection="1">
      <alignment vertical="top"/>
      <protection hidden="1"/>
    </xf>
    <xf numFmtId="0" fontId="66" fillId="0" borderId="0" xfId="0" applyFont="1" applyProtection="1">
      <protection hidden="1"/>
    </xf>
    <xf numFmtId="0" fontId="2" fillId="0" borderId="3" xfId="0" quotePrefix="1" applyFont="1" applyBorder="1" applyAlignment="1" applyProtection="1">
      <alignment horizontal="center"/>
      <protection hidden="1"/>
    </xf>
    <xf numFmtId="0" fontId="2" fillId="0" borderId="0" xfId="0" quotePrefix="1" applyFont="1" applyAlignment="1" applyProtection="1">
      <alignment vertical="top"/>
      <protection hidden="1"/>
    </xf>
    <xf numFmtId="0" fontId="2" fillId="0" borderId="1" xfId="0" quotePrefix="1" applyFont="1" applyBorder="1" applyAlignment="1" applyProtection="1">
      <alignment horizontal="center"/>
      <protection hidden="1"/>
    </xf>
    <xf numFmtId="0" fontId="3" fillId="0" borderId="0" xfId="0" applyFont="1" applyAlignment="1" applyProtection="1">
      <alignment horizontal="center" vertical="center"/>
      <protection hidden="1"/>
    </xf>
    <xf numFmtId="0" fontId="18" fillId="0" borderId="0" xfId="0" applyFont="1" applyAlignment="1">
      <alignment horizontal="left" vertical="center" wrapText="1" indent="2"/>
    </xf>
    <xf numFmtId="0" fontId="29" fillId="0" borderId="0" xfId="0" applyFont="1" applyAlignment="1">
      <alignment horizontal="left" wrapText="1"/>
    </xf>
    <xf numFmtId="166" fontId="8" fillId="0" borderId="0" xfId="0" applyNumberFormat="1" applyFont="1" applyAlignment="1">
      <alignment horizontal="center"/>
    </xf>
    <xf numFmtId="166" fontId="8" fillId="0" borderId="1" xfId="0" applyNumberFormat="1" applyFont="1" applyBorder="1" applyAlignment="1" applyProtection="1">
      <alignment horizontal="center"/>
      <protection locked="0"/>
    </xf>
    <xf numFmtId="0" fontId="59" fillId="0" borderId="0" xfId="0" applyFont="1" applyProtection="1">
      <protection hidden="1"/>
    </xf>
    <xf numFmtId="0" fontId="24" fillId="0" borderId="2" xfId="0" applyFont="1" applyBorder="1" applyAlignment="1">
      <alignment vertical="center" wrapText="1"/>
    </xf>
    <xf numFmtId="0" fontId="29" fillId="0" borderId="0" xfId="0" applyFont="1" applyAlignment="1" applyProtection="1">
      <alignment horizontal="left" vertical="center"/>
      <protection hidden="1"/>
    </xf>
    <xf numFmtId="0" fontId="73" fillId="0" borderId="0" xfId="7" applyFont="1" applyAlignment="1">
      <alignment horizontal="center"/>
    </xf>
    <xf numFmtId="0" fontId="21" fillId="0" borderId="0" xfId="0" applyFont="1" applyAlignment="1">
      <alignment horizontal="center" vertical="top" wrapText="1"/>
    </xf>
    <xf numFmtId="0" fontId="18" fillId="0" borderId="0" xfId="0" applyFont="1" applyAlignment="1">
      <alignment horizontal="center" vertical="top" wrapText="1"/>
    </xf>
    <xf numFmtId="14" fontId="8" fillId="0" borderId="0" xfId="0" applyNumberFormat="1" applyFont="1" applyAlignment="1" applyProtection="1">
      <alignment horizontal="center"/>
      <protection locked="0"/>
    </xf>
    <xf numFmtId="0" fontId="6" fillId="0" borderId="0" xfId="0" applyFont="1" applyAlignment="1" applyProtection="1">
      <alignment horizontal="center"/>
      <protection locked="0"/>
    </xf>
    <xf numFmtId="167" fontId="9" fillId="0" borderId="0" xfId="1" applyNumberFormat="1" applyFont="1" applyFill="1" applyBorder="1" applyAlignment="1" applyProtection="1">
      <alignment horizontal="center"/>
      <protection hidden="1"/>
    </xf>
    <xf numFmtId="0" fontId="8" fillId="0" borderId="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29" fillId="0" borderId="1" xfId="0" applyFont="1" applyBorder="1" applyProtection="1">
      <protection hidden="1"/>
    </xf>
    <xf numFmtId="0" fontId="8" fillId="0" borderId="1" xfId="0" applyFont="1" applyBorder="1" applyAlignment="1" applyProtection="1">
      <alignment horizontal="center"/>
      <protection locked="0"/>
    </xf>
    <xf numFmtId="0" fontId="6" fillId="0" borderId="1" xfId="0" applyFont="1" applyBorder="1" applyAlignment="1" applyProtection="1">
      <alignment horizontal="center"/>
      <protection locked="0"/>
    </xf>
    <xf numFmtId="0" fontId="34" fillId="0" borderId="0" xfId="0" applyFont="1"/>
    <xf numFmtId="0" fontId="31" fillId="0" borderId="0" xfId="0" applyFont="1"/>
    <xf numFmtId="0" fontId="34" fillId="0" borderId="0" xfId="0" applyFont="1" applyAlignment="1">
      <alignment vertical="center"/>
    </xf>
    <xf numFmtId="0" fontId="31" fillId="0" borderId="0" xfId="0" applyFont="1" applyAlignment="1">
      <alignment vertical="center"/>
    </xf>
    <xf numFmtId="0" fontId="52" fillId="0" borderId="0" xfId="0" applyFont="1"/>
    <xf numFmtId="0" fontId="4" fillId="0" borderId="0" xfId="0" applyFont="1" applyAlignment="1" applyProtection="1">
      <alignment horizontal="center"/>
      <protection hidden="1"/>
    </xf>
    <xf numFmtId="167" fontId="9" fillId="0" borderId="0" xfId="2" applyNumberFormat="1" applyFont="1" applyBorder="1" applyAlignment="1" applyProtection="1">
      <alignment horizontal="center" vertical="top"/>
      <protection hidden="1"/>
    </xf>
    <xf numFmtId="43" fontId="42" fillId="0" borderId="0" xfId="1" applyFont="1" applyBorder="1" applyAlignment="1" applyProtection="1">
      <alignment horizontal="center"/>
      <protection hidden="1"/>
    </xf>
    <xf numFmtId="0" fontId="69" fillId="0" borderId="0" xfId="12" applyFont="1" applyAlignment="1">
      <alignment horizontal="center"/>
    </xf>
    <xf numFmtId="0" fontId="21" fillId="0" borderId="0" xfId="12"/>
    <xf numFmtId="0" fontId="21" fillId="0" borderId="0" xfId="12" applyAlignment="1">
      <alignment horizontal="left" vertical="center" wrapText="1"/>
    </xf>
    <xf numFmtId="0" fontId="70" fillId="0" borderId="0" xfId="12" applyFont="1"/>
    <xf numFmtId="0" fontId="74" fillId="0" borderId="0" xfId="12" applyFont="1"/>
    <xf numFmtId="0" fontId="21" fillId="0" borderId="0" xfId="12" applyAlignment="1">
      <alignment wrapText="1"/>
    </xf>
    <xf numFmtId="0" fontId="21" fillId="2" borderId="57" xfId="12" applyFill="1" applyBorder="1" applyAlignment="1">
      <alignment vertical="center"/>
    </xf>
    <xf numFmtId="0" fontId="21" fillId="0" borderId="0" xfId="12" applyAlignment="1">
      <alignment vertical="center"/>
    </xf>
    <xf numFmtId="0" fontId="71" fillId="0" borderId="2" xfId="12" quotePrefix="1" applyFont="1" applyBorder="1" applyAlignment="1">
      <alignment horizontal="center" vertical="center"/>
    </xf>
    <xf numFmtId="44" fontId="56" fillId="0" borderId="0" xfId="12" quotePrefix="1" applyNumberFormat="1" applyFont="1" applyAlignment="1">
      <alignment horizontal="center" vertical="center"/>
    </xf>
    <xf numFmtId="44" fontId="68" fillId="0" borderId="0" xfId="12" applyNumberFormat="1" applyFont="1" applyAlignment="1">
      <alignment horizontal="center" vertical="center" wrapText="1"/>
    </xf>
    <xf numFmtId="0" fontId="68" fillId="0" borderId="0" xfId="12" applyFont="1" applyAlignment="1">
      <alignment horizontal="center" vertical="center" wrapText="1"/>
    </xf>
    <xf numFmtId="0" fontId="71" fillId="0" borderId="0" xfId="12" quotePrefix="1" applyFont="1" applyAlignment="1">
      <alignment horizontal="center" vertical="center"/>
    </xf>
    <xf numFmtId="0" fontId="56" fillId="0" borderId="0" xfId="12" quotePrefix="1" applyFont="1" applyAlignment="1" applyProtection="1">
      <alignment horizontal="left" vertical="center"/>
      <protection locked="0"/>
    </xf>
    <xf numFmtId="0" fontId="24" fillId="0" borderId="0" xfId="12" applyFont="1" applyAlignment="1">
      <alignment horizontal="right" vertical="top" wrapText="1"/>
    </xf>
    <xf numFmtId="44" fontId="71" fillId="0" borderId="0" xfId="12" applyNumberFormat="1" applyFont="1" applyAlignment="1">
      <alignment horizontal="right" vertical="top" wrapText="1"/>
    </xf>
    <xf numFmtId="0" fontId="5" fillId="0" borderId="5" xfId="0" applyFont="1" applyBorder="1" applyAlignment="1" applyProtection="1">
      <alignment horizontal="right"/>
      <protection hidden="1"/>
    </xf>
    <xf numFmtId="164" fontId="16" fillId="0" borderId="4" xfId="1" applyNumberFormat="1" applyFont="1" applyBorder="1" applyAlignment="1" applyProtection="1">
      <alignment horizontal="center"/>
      <protection locked="0" hidden="1"/>
    </xf>
    <xf numFmtId="0" fontId="59" fillId="0" borderId="0" xfId="3" applyFont="1" applyAlignment="1">
      <alignment horizontal="right"/>
    </xf>
    <xf numFmtId="0" fontId="2" fillId="0" borderId="0" xfId="0" quotePrefix="1" applyFont="1" applyProtection="1">
      <protection hidden="1"/>
    </xf>
    <xf numFmtId="0" fontId="21" fillId="0" borderId="0" xfId="3" applyAlignment="1">
      <alignment horizontal="center" vertical="center"/>
    </xf>
    <xf numFmtId="0" fontId="22" fillId="0" borderId="1" xfId="3" applyFont="1" applyBorder="1" applyAlignment="1">
      <alignment horizontal="center" vertical="center"/>
    </xf>
    <xf numFmtId="0" fontId="21" fillId="0" borderId="1" xfId="3" applyBorder="1" applyAlignment="1">
      <alignment horizontal="left" vertical="center"/>
    </xf>
    <xf numFmtId="0" fontId="22" fillId="0" borderId="1" xfId="3" applyFont="1" applyBorder="1" applyAlignment="1">
      <alignment horizontal="left"/>
    </xf>
    <xf numFmtId="0" fontId="11" fillId="0" borderId="0" xfId="3" applyFont="1" applyAlignment="1">
      <alignment horizontal="right"/>
    </xf>
    <xf numFmtId="44" fontId="56" fillId="0" borderId="4" xfId="12" quotePrefix="1" applyNumberFormat="1" applyFont="1" applyBorder="1" applyAlignment="1" applyProtection="1">
      <alignment horizontal="center" vertical="center"/>
      <protection locked="0"/>
    </xf>
    <xf numFmtId="44" fontId="56" fillId="0" borderId="5" xfId="12" quotePrefix="1" applyNumberFormat="1" applyFont="1" applyBorder="1" applyAlignment="1" applyProtection="1">
      <alignment horizontal="center" vertical="center"/>
      <protection locked="0"/>
    </xf>
    <xf numFmtId="44" fontId="56" fillId="0" borderId="6" xfId="12" quotePrefix="1" applyNumberFormat="1" applyFont="1" applyBorder="1" applyAlignment="1" applyProtection="1">
      <alignment horizontal="center" vertical="center"/>
      <protection locked="0"/>
    </xf>
    <xf numFmtId="0" fontId="56" fillId="0" borderId="4" xfId="12" quotePrefix="1" applyFont="1" applyBorder="1" applyAlignment="1" applyProtection="1">
      <alignment horizontal="left" vertical="center"/>
      <protection locked="0"/>
    </xf>
    <xf numFmtId="0" fontId="56" fillId="0" borderId="5" xfId="12" quotePrefix="1" applyFont="1" applyBorder="1" applyAlignment="1" applyProtection="1">
      <alignment horizontal="left" vertical="center"/>
      <protection locked="0"/>
    </xf>
    <xf numFmtId="0" fontId="56" fillId="0" borderId="6" xfId="12" quotePrefix="1" applyFont="1" applyBorder="1" applyAlignment="1" applyProtection="1">
      <alignment horizontal="left" vertical="center"/>
      <protection locked="0"/>
    </xf>
    <xf numFmtId="168" fontId="56" fillId="0" borderId="4" xfId="12" quotePrefix="1" applyNumberFormat="1" applyFont="1" applyBorder="1" applyAlignment="1">
      <alignment horizontal="center" vertical="center"/>
    </xf>
    <xf numFmtId="168" fontId="56" fillId="0" borderId="5" xfId="12" quotePrefix="1" applyNumberFormat="1" applyFont="1" applyBorder="1" applyAlignment="1">
      <alignment horizontal="center" vertical="center"/>
    </xf>
    <xf numFmtId="168" fontId="56" fillId="0" borderId="6" xfId="12" quotePrefix="1" applyNumberFormat="1" applyFont="1" applyBorder="1" applyAlignment="1">
      <alignment horizontal="center" vertical="center"/>
    </xf>
    <xf numFmtId="0" fontId="56" fillId="0" borderId="3" xfId="12" quotePrefix="1" applyFont="1" applyBorder="1" applyAlignment="1" applyProtection="1">
      <alignment horizontal="left" vertical="center"/>
      <protection locked="0"/>
    </xf>
    <xf numFmtId="0" fontId="24" fillId="0" borderId="0" xfId="12" quotePrefix="1" applyFont="1" applyAlignment="1" applyProtection="1">
      <alignment horizontal="right" vertical="center"/>
      <protection locked="0"/>
    </xf>
    <xf numFmtId="0" fontId="71" fillId="0" borderId="3" xfId="12" quotePrefix="1" applyFont="1" applyBorder="1" applyAlignment="1">
      <alignment horizontal="center" vertical="center"/>
    </xf>
    <xf numFmtId="44" fontId="56" fillId="0" borderId="1" xfId="12" quotePrefix="1" applyNumberFormat="1" applyFont="1" applyBorder="1" applyAlignment="1" applyProtection="1">
      <alignment horizontal="right" vertical="center"/>
      <protection locked="0"/>
    </xf>
    <xf numFmtId="44" fontId="56" fillId="0" borderId="0" xfId="12" quotePrefix="1" applyNumberFormat="1" applyFont="1" applyAlignment="1" applyProtection="1">
      <alignment horizontal="right" vertical="center"/>
      <protection locked="0"/>
    </xf>
    <xf numFmtId="0" fontId="18" fillId="0" borderId="0" xfId="0" applyFont="1" applyAlignment="1">
      <alignment horizontal="center" vertical="center" wrapText="1"/>
    </xf>
    <xf numFmtId="0" fontId="21" fillId="0" borderId="5" xfId="3" applyBorder="1" applyAlignment="1">
      <alignment horizontal="left" vertical="center"/>
    </xf>
    <xf numFmtId="0" fontId="18" fillId="0" borderId="0" xfId="3" applyFont="1"/>
    <xf numFmtId="0" fontId="29" fillId="0" borderId="0" xfId="3" applyFont="1" applyAlignment="1">
      <alignment horizontal="center" vertical="center"/>
    </xf>
    <xf numFmtId="0" fontId="4" fillId="0" borderId="0" xfId="3" applyFont="1" applyAlignment="1">
      <alignment horizontal="center"/>
    </xf>
    <xf numFmtId="0" fontId="27" fillId="0" borderId="0" xfId="7" applyFont="1" applyBorder="1" applyAlignment="1" applyProtection="1">
      <alignment horizontal="center" vertical="center" wrapText="1"/>
    </xf>
    <xf numFmtId="0" fontId="43" fillId="0" borderId="0" xfId="7" applyBorder="1" applyAlignment="1" applyProtection="1">
      <alignment horizontal="center" vertical="center" wrapText="1"/>
    </xf>
    <xf numFmtId="0" fontId="21" fillId="0" borderId="0" xfId="3" applyAlignment="1">
      <alignment vertical="top"/>
    </xf>
    <xf numFmtId="0" fontId="0" fillId="0" borderId="0" xfId="0" applyAlignment="1">
      <alignment vertical="top"/>
    </xf>
    <xf numFmtId="0" fontId="1" fillId="0" borderId="0" xfId="0" applyFont="1" applyAlignment="1">
      <alignment vertical="top"/>
    </xf>
    <xf numFmtId="0" fontId="79" fillId="0" borderId="2" xfId="0" applyFont="1" applyBorder="1" applyAlignment="1">
      <alignment vertical="center" wrapText="1"/>
    </xf>
    <xf numFmtId="8" fontId="79" fillId="0" borderId="2" xfId="0" applyNumberFormat="1" applyFont="1" applyBorder="1" applyAlignment="1">
      <alignment horizontal="center" vertical="center" wrapText="1"/>
    </xf>
    <xf numFmtId="0" fontId="4" fillId="0" borderId="0" xfId="0" applyFont="1" applyAlignment="1" applyProtection="1">
      <alignment vertical="top"/>
      <protection hidden="1"/>
    </xf>
    <xf numFmtId="0" fontId="80" fillId="5" borderId="2" xfId="0" applyFont="1" applyFill="1" applyBorder="1" applyAlignment="1">
      <alignment vertical="center" wrapText="1"/>
    </xf>
    <xf numFmtId="0" fontId="80" fillId="5" borderId="2" xfId="0" applyFont="1" applyFill="1" applyBorder="1" applyAlignment="1">
      <alignment horizontal="center" vertical="center" wrapText="1"/>
    </xf>
    <xf numFmtId="0" fontId="86" fillId="0" borderId="0" xfId="7" applyFont="1" applyFill="1" applyBorder="1" applyAlignment="1">
      <alignment vertical="center" wrapText="1"/>
    </xf>
    <xf numFmtId="0" fontId="59" fillId="0" borderId="9" xfId="0" applyFont="1" applyBorder="1" applyAlignment="1" applyProtection="1">
      <alignment horizontal="left" vertical="center" wrapText="1"/>
      <protection hidden="1"/>
    </xf>
    <xf numFmtId="0" fontId="59" fillId="0" borderId="0" xfId="0" applyFont="1" applyAlignment="1" applyProtection="1">
      <alignment horizontal="left" vertical="center" wrapText="1"/>
      <protection hidden="1"/>
    </xf>
    <xf numFmtId="0" fontId="59" fillId="0" borderId="10" xfId="0" applyFont="1" applyBorder="1" applyAlignment="1" applyProtection="1">
      <alignment horizontal="left" vertical="center" wrapText="1"/>
      <protection hidden="1"/>
    </xf>
    <xf numFmtId="0" fontId="90" fillId="0" borderId="0" xfId="3" applyFont="1"/>
    <xf numFmtId="0" fontId="91" fillId="0" borderId="0" xfId="3" applyFont="1"/>
    <xf numFmtId="0" fontId="92" fillId="0" borderId="0" xfId="3" applyFont="1" applyAlignment="1">
      <alignment horizontal="right"/>
    </xf>
    <xf numFmtId="0" fontId="90" fillId="0" borderId="0" xfId="3" applyFont="1" applyAlignment="1">
      <alignment horizontal="center"/>
    </xf>
    <xf numFmtId="0" fontId="93" fillId="0" borderId="0" xfId="3" applyFont="1" applyAlignment="1">
      <alignment horizontal="center"/>
    </xf>
    <xf numFmtId="0" fontId="95" fillId="0" borderId="0" xfId="0" applyFont="1"/>
    <xf numFmtId="0" fontId="97" fillId="0" borderId="0" xfId="3" applyFont="1" applyAlignment="1">
      <alignment horizontal="center" wrapText="1"/>
    </xf>
    <xf numFmtId="0" fontId="91" fillId="0" borderId="0" xfId="3" applyFont="1" applyAlignment="1">
      <alignment horizontal="center"/>
    </xf>
    <xf numFmtId="0" fontId="90" fillId="0" borderId="1" xfId="3" applyFont="1" applyBorder="1"/>
    <xf numFmtId="0" fontId="91" fillId="0" borderId="1" xfId="3" applyFont="1" applyBorder="1"/>
    <xf numFmtId="0" fontId="90" fillId="0" borderId="1" xfId="3" applyFont="1" applyBorder="1" applyAlignment="1">
      <alignment horizontal="center"/>
    </xf>
    <xf numFmtId="0" fontId="91" fillId="0" borderId="1" xfId="3" applyFont="1" applyBorder="1" applyAlignment="1">
      <alignment horizontal="center"/>
    </xf>
    <xf numFmtId="0" fontId="90" fillId="0" borderId="5" xfId="3" applyFont="1" applyBorder="1" applyAlignment="1">
      <alignment vertical="center"/>
    </xf>
    <xf numFmtId="0" fontId="90" fillId="0" borderId="5" xfId="3" applyFont="1" applyBorder="1" applyAlignment="1">
      <alignment horizontal="center" vertical="center"/>
    </xf>
    <xf numFmtId="0" fontId="91" fillId="0" borderId="5" xfId="3" applyFont="1" applyBorder="1" applyAlignment="1">
      <alignment horizontal="center" vertical="center"/>
    </xf>
    <xf numFmtId="0" fontId="90" fillId="0" borderId="5" xfId="3" applyFont="1" applyBorder="1"/>
    <xf numFmtId="0" fontId="91" fillId="0" borderId="5" xfId="3" applyFont="1" applyBorder="1"/>
    <xf numFmtId="0" fontId="90" fillId="0" borderId="5" xfId="3" applyFont="1" applyBorder="1" applyAlignment="1">
      <alignment horizontal="center"/>
    </xf>
    <xf numFmtId="0" fontId="91" fillId="0" borderId="5" xfId="3" applyFont="1" applyBorder="1" applyAlignment="1">
      <alignment horizontal="center"/>
    </xf>
    <xf numFmtId="0" fontId="96" fillId="0" borderId="0" xfId="3" applyFont="1"/>
    <xf numFmtId="0" fontId="99" fillId="0" borderId="0" xfId="7" applyFont="1" applyAlignment="1">
      <alignment horizontal="center"/>
    </xf>
    <xf numFmtId="0" fontId="89" fillId="0" borderId="0" xfId="0" applyFont="1" applyAlignment="1">
      <alignment horizontal="center" vertical="top" wrapText="1"/>
    </xf>
    <xf numFmtId="0" fontId="92" fillId="0" borderId="0" xfId="0" applyFont="1" applyProtection="1">
      <protection hidden="1"/>
    </xf>
    <xf numFmtId="0" fontId="100" fillId="0" borderId="0" xfId="0" applyFont="1" applyAlignment="1">
      <alignment horizontal="left"/>
    </xf>
    <xf numFmtId="0" fontId="100" fillId="0" borderId="0" xfId="0" applyFont="1" applyAlignment="1">
      <alignment horizontal="left" wrapText="1"/>
    </xf>
    <xf numFmtId="0" fontId="92" fillId="0" borderId="0" xfId="0" applyFont="1" applyAlignment="1" applyProtection="1">
      <alignment horizontal="right"/>
      <protection hidden="1"/>
    </xf>
    <xf numFmtId="0" fontId="92" fillId="0" borderId="1" xfId="0" applyFont="1" applyBorder="1" applyAlignment="1" applyProtection="1">
      <alignment vertical="top"/>
      <protection hidden="1"/>
    </xf>
    <xf numFmtId="0" fontId="101" fillId="0" borderId="0" xfId="0" applyFont="1" applyProtection="1">
      <protection hidden="1"/>
    </xf>
    <xf numFmtId="0" fontId="97" fillId="0" borderId="0" xfId="3" applyFont="1" applyAlignment="1">
      <alignment horizontal="center"/>
    </xf>
    <xf numFmtId="0" fontId="90" fillId="0" borderId="0" xfId="3" applyFont="1" applyAlignment="1">
      <alignment vertical="center"/>
    </xf>
    <xf numFmtId="0" fontId="91" fillId="0" borderId="0" xfId="3" applyFont="1" applyAlignment="1">
      <alignment vertical="center"/>
    </xf>
    <xf numFmtId="0" fontId="90" fillId="0" borderId="0" xfId="3" applyFont="1" applyAlignment="1">
      <alignment horizontal="center" vertical="center"/>
    </xf>
    <xf numFmtId="0" fontId="22" fillId="0" borderId="0" xfId="3" applyFont="1" applyAlignment="1">
      <alignment horizontal="center"/>
    </xf>
    <xf numFmtId="0" fontId="100" fillId="0" borderId="1" xfId="0" applyFont="1" applyBorder="1" applyAlignment="1">
      <alignment horizontal="left" wrapText="1"/>
    </xf>
    <xf numFmtId="1" fontId="100" fillId="0" borderId="0" xfId="0" applyNumberFormat="1" applyFont="1" applyAlignment="1">
      <alignment horizontal="left"/>
    </xf>
    <xf numFmtId="0" fontId="103" fillId="0" borderId="0" xfId="0" applyFont="1" applyAlignment="1">
      <alignment horizontal="left"/>
    </xf>
    <xf numFmtId="0" fontId="24" fillId="0" borderId="5" xfId="3" applyFont="1" applyBorder="1"/>
    <xf numFmtId="0" fontId="24" fillId="0" borderId="5" xfId="3" applyFont="1" applyBorder="1" applyAlignment="1">
      <alignment horizontal="center"/>
    </xf>
    <xf numFmtId="0" fontId="21" fillId="0" borderId="5" xfId="3" applyBorder="1"/>
    <xf numFmtId="43" fontId="104" fillId="0" borderId="0" xfId="1" applyFont="1" applyAlignment="1">
      <alignment horizontal="left"/>
    </xf>
    <xf numFmtId="0" fontId="103" fillId="0" borderId="0" xfId="0" applyFont="1"/>
    <xf numFmtId="0" fontId="59" fillId="0" borderId="9" xfId="0" applyFont="1" applyBorder="1" applyAlignment="1" applyProtection="1">
      <alignment vertical="center" wrapText="1"/>
      <protection hidden="1"/>
    </xf>
    <xf numFmtId="0" fontId="59" fillId="0" borderId="0" xfId="0" applyFont="1" applyAlignment="1" applyProtection="1">
      <alignment vertical="center" wrapText="1"/>
      <protection hidden="1"/>
    </xf>
    <xf numFmtId="0" fontId="59" fillId="0" borderId="10" xfId="0" applyFont="1" applyBorder="1" applyAlignment="1" applyProtection="1">
      <alignment vertical="center" wrapText="1"/>
      <protection hidden="1"/>
    </xf>
    <xf numFmtId="0" fontId="90" fillId="0" borderId="3" xfId="3" applyFont="1" applyBorder="1"/>
    <xf numFmtId="0" fontId="91" fillId="0" borderId="3" xfId="3" applyFont="1" applyBorder="1"/>
    <xf numFmtId="0" fontId="90" fillId="0" borderId="3" xfId="3" applyFont="1" applyBorder="1" applyAlignment="1">
      <alignment horizontal="center"/>
    </xf>
    <xf numFmtId="0" fontId="91" fillId="0" borderId="3" xfId="3" applyFont="1" applyBorder="1" applyAlignment="1">
      <alignment horizontal="center"/>
    </xf>
    <xf numFmtId="0" fontId="109" fillId="0" borderId="1" xfId="3" applyFont="1" applyBorder="1"/>
    <xf numFmtId="0" fontId="21" fillId="0" borderId="0" xfId="3" applyAlignment="1">
      <alignment horizontal="left" vertical="center"/>
    </xf>
    <xf numFmtId="0" fontId="21" fillId="0" borderId="1" xfId="3" applyBorder="1" applyAlignment="1">
      <alignment vertical="center"/>
    </xf>
    <xf numFmtId="0" fontId="21" fillId="0" borderId="5" xfId="3" applyBorder="1" applyAlignment="1">
      <alignment vertical="center"/>
    </xf>
    <xf numFmtId="0" fontId="103" fillId="4" borderId="0" xfId="0" applyFont="1" applyFill="1"/>
    <xf numFmtId="0" fontId="105" fillId="0" borderId="0" xfId="0" applyFont="1" applyAlignment="1">
      <alignment horizontal="center" vertical="center"/>
    </xf>
    <xf numFmtId="0" fontId="110" fillId="0" borderId="0" xfId="0" applyFont="1"/>
    <xf numFmtId="0" fontId="15" fillId="0" borderId="0" xfId="0" applyFont="1" applyAlignment="1" applyProtection="1">
      <alignment horizontal="left"/>
      <protection hidden="1"/>
    </xf>
    <xf numFmtId="43" fontId="9" fillId="0" borderId="0" xfId="1" applyFont="1" applyFill="1" applyBorder="1" applyAlignment="1" applyProtection="1">
      <alignment horizontal="center"/>
      <protection hidden="1"/>
    </xf>
    <xf numFmtId="0" fontId="4" fillId="0" borderId="0" xfId="0" applyFont="1" applyAlignment="1" applyProtection="1">
      <alignment horizontal="center"/>
      <protection hidden="1"/>
    </xf>
    <xf numFmtId="0" fontId="14" fillId="0" borderId="0" xfId="0" applyFont="1" applyAlignment="1" applyProtection="1">
      <alignment horizontal="center"/>
      <protection hidden="1"/>
    </xf>
    <xf numFmtId="0" fontId="2" fillId="0" borderId="1" xfId="0" applyFont="1" applyBorder="1" applyAlignment="1" applyProtection="1">
      <alignment horizontal="left"/>
      <protection hidden="1"/>
    </xf>
    <xf numFmtId="44" fontId="2" fillId="0" borderId="1" xfId="2" applyFont="1" applyBorder="1" applyAlignment="1" applyProtection="1">
      <alignment horizontal="center"/>
      <protection hidden="1"/>
    </xf>
    <xf numFmtId="44" fontId="2" fillId="0" borderId="12" xfId="2" applyFont="1" applyBorder="1" applyAlignment="1" applyProtection="1">
      <alignment horizontal="center"/>
      <protection hidden="1"/>
    </xf>
    <xf numFmtId="0" fontId="60" fillId="0" borderId="16" xfId="0" applyFont="1" applyBorder="1" applyAlignment="1" applyProtection="1">
      <alignment horizontal="center" wrapText="1"/>
      <protection hidden="1"/>
    </xf>
    <xf numFmtId="0" fontId="60" fillId="0" borderId="0" xfId="0" applyFont="1" applyAlignment="1" applyProtection="1">
      <alignment horizontal="center" wrapText="1"/>
      <protection hidden="1"/>
    </xf>
    <xf numFmtId="0" fontId="60" fillId="0" borderId="17" xfId="0" applyFont="1" applyBorder="1" applyAlignment="1" applyProtection="1">
      <alignment horizontal="center" wrapText="1"/>
      <protection hidden="1"/>
    </xf>
    <xf numFmtId="0" fontId="12" fillId="0" borderId="13" xfId="0" applyFont="1" applyBorder="1" applyAlignment="1" applyProtection="1">
      <alignment horizontal="left" vertical="top" wrapText="1"/>
      <protection hidden="1"/>
    </xf>
    <xf numFmtId="0" fontId="12" fillId="0" borderId="14" xfId="0" applyFont="1" applyBorder="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2" fillId="0" borderId="16"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7" xfId="0" applyFont="1" applyBorder="1" applyAlignment="1" applyProtection="1">
      <alignment horizontal="left" vertical="top" wrapText="1"/>
      <protection hidden="1"/>
    </xf>
    <xf numFmtId="0" fontId="16" fillId="0" borderId="16" xfId="0" applyFont="1" applyBorder="1" applyAlignment="1" applyProtection="1">
      <alignment horizontal="left" vertical="top" wrapText="1"/>
      <protection locked="0" hidden="1"/>
    </xf>
    <xf numFmtId="0" fontId="16" fillId="0" borderId="0" xfId="0" applyFont="1" applyAlignment="1" applyProtection="1">
      <alignment horizontal="left" vertical="top" wrapText="1"/>
      <protection locked="0" hidden="1"/>
    </xf>
    <xf numFmtId="0" fontId="16" fillId="0" borderId="17" xfId="0" applyFont="1" applyBorder="1" applyAlignment="1" applyProtection="1">
      <alignment horizontal="left" vertical="top" wrapText="1"/>
      <protection locked="0" hidden="1"/>
    </xf>
    <xf numFmtId="0" fontId="11" fillId="0" borderId="47" xfId="0" applyFont="1" applyBorder="1" applyAlignment="1" applyProtection="1">
      <alignment horizontal="left" vertical="center"/>
      <protection hidden="1"/>
    </xf>
    <xf numFmtId="0" fontId="11" fillId="0" borderId="3" xfId="0" applyFont="1" applyBorder="1" applyAlignment="1" applyProtection="1">
      <alignment horizontal="left" vertical="center"/>
      <protection hidden="1"/>
    </xf>
    <xf numFmtId="0" fontId="11" fillId="0" borderId="46" xfId="0" applyFont="1" applyBorder="1" applyAlignment="1" applyProtection="1">
      <alignment horizontal="left" vertical="center"/>
      <protection hidden="1"/>
    </xf>
    <xf numFmtId="0" fontId="60" fillId="0" borderId="21" xfId="0" applyFont="1" applyBorder="1" applyAlignment="1" applyProtection="1">
      <alignment horizontal="center" wrapText="1"/>
      <protection hidden="1"/>
    </xf>
    <xf numFmtId="0" fontId="60" fillId="0" borderId="1" xfId="0" applyFont="1" applyBorder="1" applyAlignment="1" applyProtection="1">
      <alignment horizontal="center" wrapText="1"/>
      <protection hidden="1"/>
    </xf>
    <xf numFmtId="0" fontId="60" fillId="0" borderId="22" xfId="0" applyFont="1" applyBorder="1" applyAlignment="1" applyProtection="1">
      <alignment horizontal="center" wrapText="1"/>
      <protection hidden="1"/>
    </xf>
    <xf numFmtId="0" fontId="11" fillId="0" borderId="42" xfId="0" applyFont="1" applyBorder="1" applyAlignment="1" applyProtection="1">
      <alignment horizontal="left" vertical="center"/>
      <protection hidden="1"/>
    </xf>
    <xf numFmtId="0" fontId="11" fillId="0" borderId="39" xfId="0" applyFont="1" applyBorder="1" applyAlignment="1" applyProtection="1">
      <alignment horizontal="left" vertical="center"/>
      <protection hidden="1"/>
    </xf>
    <xf numFmtId="0" fontId="4" fillId="2" borderId="4" xfId="0" applyFont="1" applyFill="1" applyBorder="1" applyAlignment="1" applyProtection="1">
      <alignment horizontal="right" vertical="center"/>
      <protection hidden="1"/>
    </xf>
    <xf numFmtId="0" fontId="4" fillId="2" borderId="5" xfId="0" applyFont="1" applyFill="1" applyBorder="1" applyAlignment="1" applyProtection="1">
      <alignment horizontal="right" vertical="center"/>
      <protection hidden="1"/>
    </xf>
    <xf numFmtId="0" fontId="4" fillId="2" borderId="6" xfId="0" applyFont="1" applyFill="1" applyBorder="1" applyAlignment="1" applyProtection="1">
      <alignment horizontal="right" vertical="center"/>
      <protection hidden="1"/>
    </xf>
    <xf numFmtId="0" fontId="8" fillId="0" borderId="4" xfId="0" applyFont="1" applyBorder="1" applyAlignment="1" applyProtection="1">
      <alignment horizontal="center" vertical="center"/>
      <protection locked="0" hidden="1"/>
    </xf>
    <xf numFmtId="0" fontId="8" fillId="0" borderId="5" xfId="0" applyFont="1" applyBorder="1" applyAlignment="1" applyProtection="1">
      <alignment horizontal="center" vertical="center"/>
      <protection locked="0" hidden="1"/>
    </xf>
    <xf numFmtId="0" fontId="8" fillId="0" borderId="6" xfId="0" applyFont="1" applyBorder="1" applyAlignment="1" applyProtection="1">
      <alignment horizontal="center" vertical="center"/>
      <protection locked="0" hidden="1"/>
    </xf>
    <xf numFmtId="0" fontId="10" fillId="0" borderId="0" xfId="0" applyFont="1" applyAlignment="1" applyProtection="1">
      <alignment horizontal="left" vertical="center"/>
      <protection hidden="1"/>
    </xf>
    <xf numFmtId="0" fontId="29" fillId="0" borderId="0" xfId="0" applyFont="1" applyAlignment="1" applyProtection="1">
      <alignment horizontal="left" vertical="center"/>
      <protection hidden="1"/>
    </xf>
    <xf numFmtId="0" fontId="2" fillId="0" borderId="8" xfId="0" quotePrefix="1" applyFont="1" applyBorder="1" applyAlignment="1" applyProtection="1">
      <alignment horizontal="left"/>
      <protection hidden="1"/>
    </xf>
    <xf numFmtId="0" fontId="2" fillId="0" borderId="3" xfId="0" quotePrefix="1" applyFont="1" applyBorder="1" applyAlignment="1" applyProtection="1">
      <alignment horizontal="left"/>
      <protection hidden="1"/>
    </xf>
    <xf numFmtId="0" fontId="2" fillId="0" borderId="3" xfId="0" applyFont="1" applyBorder="1" applyAlignment="1" applyProtection="1">
      <alignment horizontal="right"/>
      <protection hidden="1"/>
    </xf>
    <xf numFmtId="0" fontId="2" fillId="0" borderId="3" xfId="0" applyFont="1" applyBorder="1" applyAlignment="1" applyProtection="1">
      <alignment horizontal="left"/>
      <protection hidden="1"/>
    </xf>
    <xf numFmtId="44" fontId="2" fillId="0" borderId="3" xfId="2" applyFont="1" applyBorder="1" applyAlignment="1" applyProtection="1">
      <alignment horizontal="center"/>
      <protection hidden="1"/>
    </xf>
    <xf numFmtId="44" fontId="2" fillId="0" borderId="7" xfId="2" applyFont="1" applyBorder="1" applyAlignment="1" applyProtection="1">
      <alignment horizontal="center"/>
      <protection hidden="1"/>
    </xf>
    <xf numFmtId="0" fontId="2" fillId="0" borderId="11" xfId="0" quotePrefix="1" applyFont="1" applyBorder="1" applyAlignment="1" applyProtection="1">
      <alignment horizontal="left"/>
      <protection hidden="1"/>
    </xf>
    <xf numFmtId="0" fontId="2" fillId="0" borderId="1" xfId="0" quotePrefix="1" applyFont="1" applyBorder="1" applyAlignment="1" applyProtection="1">
      <alignment horizontal="left"/>
      <protection hidden="1"/>
    </xf>
    <xf numFmtId="0" fontId="2" fillId="0" borderId="1" xfId="0" applyFont="1" applyBorder="1" applyAlignment="1" applyProtection="1">
      <alignment horizontal="right"/>
      <protection hidden="1"/>
    </xf>
    <xf numFmtId="0" fontId="4" fillId="2" borderId="3" xfId="0" applyFont="1" applyFill="1" applyBorder="1" applyAlignment="1" applyProtection="1">
      <alignment horizontal="right" vertical="center"/>
      <protection hidden="1"/>
    </xf>
    <xf numFmtId="0" fontId="4" fillId="2" borderId="7" xfId="0" applyFont="1" applyFill="1" applyBorder="1" applyAlignment="1" applyProtection="1">
      <alignment horizontal="right" vertical="center"/>
      <protection hidden="1"/>
    </xf>
    <xf numFmtId="44" fontId="8" fillId="0" borderId="4" xfId="2" applyFont="1" applyBorder="1" applyAlignment="1" applyProtection="1">
      <alignment horizontal="center"/>
      <protection locked="0"/>
    </xf>
    <xf numFmtId="44" fontId="8" fillId="0" borderId="5" xfId="2" applyFont="1" applyBorder="1" applyAlignment="1" applyProtection="1">
      <alignment horizontal="center"/>
      <protection locked="0"/>
    </xf>
    <xf numFmtId="44" fontId="8" fillId="0" borderId="6" xfId="2" applyFont="1" applyBorder="1" applyAlignment="1" applyProtection="1">
      <alignment horizontal="center"/>
      <protection locked="0"/>
    </xf>
    <xf numFmtId="0" fontId="29" fillId="0" borderId="0" xfId="0" applyFont="1" applyAlignment="1" applyProtection="1">
      <alignment horizontal="center"/>
      <protection hidden="1"/>
    </xf>
    <xf numFmtId="0" fontId="2" fillId="0" borderId="0" xfId="0" applyFont="1" applyAlignment="1" applyProtection="1">
      <alignment horizontal="left"/>
      <protection hidden="1"/>
    </xf>
    <xf numFmtId="0" fontId="4" fillId="0" borderId="0" xfId="0" applyFont="1" applyAlignment="1" applyProtection="1">
      <alignment horizontal="left"/>
      <protection hidden="1"/>
    </xf>
    <xf numFmtId="0" fontId="4" fillId="0" borderId="51" xfId="0" applyFont="1" applyBorder="1" applyAlignment="1" applyProtection="1">
      <alignment horizontal="left"/>
      <protection hidden="1"/>
    </xf>
    <xf numFmtId="0" fontId="4" fillId="0" borderId="52" xfId="0" applyFont="1" applyBorder="1" applyAlignment="1" applyProtection="1">
      <alignment horizontal="left"/>
      <protection hidden="1"/>
    </xf>
    <xf numFmtId="0" fontId="4" fillId="0" borderId="53" xfId="0" applyFont="1" applyBorder="1" applyAlignment="1" applyProtection="1">
      <alignment horizontal="left"/>
      <protection hidden="1"/>
    </xf>
    <xf numFmtId="0" fontId="4" fillId="0" borderId="50" xfId="0" applyFont="1" applyBorder="1" applyAlignment="1" applyProtection="1">
      <alignment horizontal="left" vertical="top"/>
      <protection hidden="1"/>
    </xf>
    <xf numFmtId="0" fontId="4" fillId="0" borderId="0" xfId="0" applyFont="1" applyAlignment="1" applyProtection="1">
      <alignment horizontal="left" vertical="top"/>
      <protection hidden="1"/>
    </xf>
    <xf numFmtId="0" fontId="4" fillId="0" borderId="56" xfId="0" applyFont="1" applyBorder="1" applyAlignment="1" applyProtection="1">
      <alignment horizontal="left" vertical="top"/>
      <protection hidden="1"/>
    </xf>
    <xf numFmtId="0" fontId="4" fillId="0" borderId="50" xfId="0" applyFont="1" applyBorder="1" applyAlignment="1" applyProtection="1">
      <alignment horizontal="left"/>
      <protection hidden="1"/>
    </xf>
    <xf numFmtId="0" fontId="4" fillId="0" borderId="56" xfId="0" applyFont="1" applyBorder="1" applyAlignment="1" applyProtection="1">
      <alignment horizontal="left"/>
      <protection hidden="1"/>
    </xf>
    <xf numFmtId="0" fontId="4" fillId="0" borderId="54" xfId="0" applyFont="1" applyBorder="1" applyAlignment="1" applyProtection="1">
      <alignment horizontal="left" vertical="top"/>
      <protection hidden="1"/>
    </xf>
    <xf numFmtId="0" fontId="4" fillId="0" borderId="24" xfId="0" applyFont="1" applyBorder="1" applyAlignment="1" applyProtection="1">
      <alignment horizontal="left" vertical="top"/>
      <protection hidden="1"/>
    </xf>
    <xf numFmtId="0" fontId="4" fillId="0" borderId="55" xfId="0" applyFont="1" applyBorder="1" applyAlignment="1" applyProtection="1">
      <alignment horizontal="left" vertical="top"/>
      <protection hidden="1"/>
    </xf>
    <xf numFmtId="0" fontId="66" fillId="0" borderId="0" xfId="2" applyNumberFormat="1" applyFont="1" applyFill="1" applyBorder="1" applyAlignment="1" applyProtection="1">
      <alignment horizontal="right"/>
      <protection hidden="1"/>
    </xf>
    <xf numFmtId="0" fontId="29" fillId="0" borderId="1" xfId="0" applyFont="1" applyBorder="1" applyAlignment="1" applyProtection="1">
      <alignment horizontal="center" vertical="top"/>
      <protection hidden="1"/>
    </xf>
    <xf numFmtId="0" fontId="29" fillId="0" borderId="0" xfId="0" applyFont="1" applyAlignment="1" applyProtection="1">
      <alignment horizontal="center" vertical="top"/>
      <protection hidden="1"/>
    </xf>
    <xf numFmtId="0" fontId="8" fillId="0" borderId="2" xfId="0" applyFont="1" applyBorder="1" applyAlignment="1" applyProtection="1">
      <alignment horizontal="center" wrapText="1"/>
      <protection locked="0" hidden="1"/>
    </xf>
    <xf numFmtId="14" fontId="8" fillId="0" borderId="2" xfId="0" applyNumberFormat="1" applyFont="1" applyBorder="1" applyAlignment="1" applyProtection="1">
      <alignment horizontal="center"/>
      <protection locked="0" hidden="1"/>
    </xf>
    <xf numFmtId="14" fontId="8" fillId="0" borderId="4" xfId="0" applyNumberFormat="1" applyFont="1" applyBorder="1" applyAlignment="1" applyProtection="1">
      <alignment horizontal="center"/>
      <protection locked="0" hidden="1"/>
    </xf>
    <xf numFmtId="49" fontId="72" fillId="0" borderId="8" xfId="0" applyNumberFormat="1" applyFont="1" applyBorder="1" applyAlignment="1" applyProtection="1">
      <alignment horizontal="left" vertical="top" wrapText="1"/>
      <protection locked="0" hidden="1"/>
    </xf>
    <xf numFmtId="49" fontId="72" fillId="0" borderId="3" xfId="0" applyNumberFormat="1" applyFont="1" applyBorder="1" applyAlignment="1" applyProtection="1">
      <alignment horizontal="left" vertical="top" wrapText="1"/>
      <protection locked="0" hidden="1"/>
    </xf>
    <xf numFmtId="49" fontId="72" fillId="0" borderId="7" xfId="0" applyNumberFormat="1" applyFont="1" applyBorder="1" applyAlignment="1" applyProtection="1">
      <alignment horizontal="left" vertical="top" wrapText="1"/>
      <protection locked="0" hidden="1"/>
    </xf>
    <xf numFmtId="49" fontId="72" fillId="0" borderId="9" xfId="0" applyNumberFormat="1" applyFont="1" applyBorder="1" applyAlignment="1" applyProtection="1">
      <alignment horizontal="left" vertical="top" wrapText="1"/>
      <protection locked="0" hidden="1"/>
    </xf>
    <xf numFmtId="49" fontId="72" fillId="0" borderId="0" xfId="0" applyNumberFormat="1" applyFont="1" applyAlignment="1" applyProtection="1">
      <alignment horizontal="left" vertical="top" wrapText="1"/>
      <protection locked="0" hidden="1"/>
    </xf>
    <xf numFmtId="49" fontId="72" fillId="0" borderId="10" xfId="0" applyNumberFormat="1" applyFont="1" applyBorder="1" applyAlignment="1" applyProtection="1">
      <alignment horizontal="left" vertical="top" wrapText="1"/>
      <protection locked="0" hidden="1"/>
    </xf>
    <xf numFmtId="49" fontId="72" fillId="0" borderId="11" xfId="0" applyNumberFormat="1" applyFont="1" applyBorder="1" applyAlignment="1" applyProtection="1">
      <alignment horizontal="left" vertical="top" wrapText="1"/>
      <protection locked="0" hidden="1"/>
    </xf>
    <xf numFmtId="49" fontId="72" fillId="0" borderId="1" xfId="0" applyNumberFormat="1" applyFont="1" applyBorder="1" applyAlignment="1" applyProtection="1">
      <alignment horizontal="left" vertical="top" wrapText="1"/>
      <protection locked="0" hidden="1"/>
    </xf>
    <xf numFmtId="49" fontId="72" fillId="0" borderId="12" xfId="0" applyNumberFormat="1" applyFont="1" applyBorder="1" applyAlignment="1" applyProtection="1">
      <alignment horizontal="left" vertical="top" wrapText="1"/>
      <protection locked="0" hidden="1"/>
    </xf>
    <xf numFmtId="0" fontId="4" fillId="2" borderId="2" xfId="0" applyFont="1" applyFill="1" applyBorder="1" applyAlignment="1" applyProtection="1">
      <alignment horizontal="center"/>
      <protection hidden="1"/>
    </xf>
    <xf numFmtId="0" fontId="9" fillId="0" borderId="2" xfId="0" applyFont="1" applyBorder="1" applyAlignment="1" applyProtection="1">
      <alignment horizontal="left"/>
      <protection locked="0" hidden="1"/>
    </xf>
    <xf numFmtId="0" fontId="8" fillId="0" borderId="4" xfId="0" applyFont="1" applyBorder="1" applyAlignment="1" applyProtection="1">
      <alignment horizontal="center"/>
      <protection locked="0" hidden="1"/>
    </xf>
    <xf numFmtId="0" fontId="8" fillId="0" borderId="5" xfId="0" applyFont="1" applyBorder="1" applyAlignment="1" applyProtection="1">
      <alignment horizontal="center"/>
      <protection locked="0" hidden="1"/>
    </xf>
    <xf numFmtId="0" fontId="8" fillId="0" borderId="6" xfId="0" applyFont="1" applyBorder="1" applyAlignment="1" applyProtection="1">
      <alignment horizontal="center"/>
      <protection locked="0" hidden="1"/>
    </xf>
    <xf numFmtId="0" fontId="4" fillId="2" borderId="4" xfId="0" applyFont="1" applyFill="1" applyBorder="1" applyAlignment="1" applyProtection="1">
      <alignment horizontal="center"/>
      <protection hidden="1"/>
    </xf>
    <xf numFmtId="0" fontId="4" fillId="2" borderId="5" xfId="0" applyFont="1" applyFill="1" applyBorder="1" applyAlignment="1" applyProtection="1">
      <alignment horizontal="center"/>
      <protection hidden="1"/>
    </xf>
    <xf numFmtId="0" fontId="4" fillId="2" borderId="6" xfId="0" applyFont="1" applyFill="1" applyBorder="1" applyAlignment="1" applyProtection="1">
      <alignment horizontal="center"/>
      <protection hidden="1"/>
    </xf>
    <xf numFmtId="0" fontId="9" fillId="0" borderId="2" xfId="0" applyFont="1" applyBorder="1" applyAlignment="1" applyProtection="1">
      <alignment horizontal="center"/>
      <protection locked="0" hidden="1"/>
    </xf>
    <xf numFmtId="0" fontId="16" fillId="0" borderId="2" xfId="0" applyFont="1" applyBorder="1" applyAlignment="1" applyProtection="1">
      <alignment horizontal="center"/>
      <protection locked="0" hidden="1"/>
    </xf>
    <xf numFmtId="0" fontId="16" fillId="0" borderId="4" xfId="0" applyFont="1" applyBorder="1" applyAlignment="1" applyProtection="1">
      <alignment horizontal="center"/>
      <protection locked="0" hidden="1"/>
    </xf>
    <xf numFmtId="49" fontId="17" fillId="0" borderId="4" xfId="0" applyNumberFormat="1" applyFont="1" applyBorder="1" applyAlignment="1" applyProtection="1">
      <alignment horizontal="center" vertical="top" wrapText="1"/>
      <protection locked="0" hidden="1"/>
    </xf>
    <xf numFmtId="49" fontId="17" fillId="0" borderId="5" xfId="0" applyNumberFormat="1" applyFont="1" applyBorder="1" applyAlignment="1" applyProtection="1">
      <alignment horizontal="center" vertical="top" wrapText="1"/>
      <protection locked="0" hidden="1"/>
    </xf>
    <xf numFmtId="49" fontId="17" fillId="0" borderId="6" xfId="0" applyNumberFormat="1" applyFont="1" applyBorder="1" applyAlignment="1" applyProtection="1">
      <alignment horizontal="center" vertical="top" wrapText="1"/>
      <protection locked="0" hidden="1"/>
    </xf>
    <xf numFmtId="0" fontId="8" fillId="0" borderId="2" xfId="0" applyFont="1" applyBorder="1" applyAlignment="1" applyProtection="1">
      <alignment horizontal="center"/>
      <protection locked="0" hidden="1"/>
    </xf>
    <xf numFmtId="49" fontId="17" fillId="0" borderId="4" xfId="0" applyNumberFormat="1" applyFont="1" applyBorder="1" applyAlignment="1" applyProtection="1">
      <alignment horizontal="center"/>
      <protection locked="0" hidden="1"/>
    </xf>
    <xf numFmtId="49" fontId="17" fillId="0" borderId="5" xfId="0" applyNumberFormat="1" applyFont="1" applyBorder="1" applyAlignment="1" applyProtection="1">
      <alignment horizontal="center"/>
      <protection locked="0" hidden="1"/>
    </xf>
    <xf numFmtId="49" fontId="17" fillId="0" borderId="6" xfId="0" applyNumberFormat="1" applyFont="1" applyBorder="1" applyAlignment="1" applyProtection="1">
      <alignment horizontal="center"/>
      <protection locked="0" hidden="1"/>
    </xf>
    <xf numFmtId="0" fontId="44" fillId="2" borderId="2" xfId="0" applyFont="1" applyFill="1" applyBorder="1" applyAlignment="1" applyProtection="1">
      <alignment horizontal="center"/>
      <protection hidden="1"/>
    </xf>
    <xf numFmtId="0" fontId="6" fillId="0" borderId="2" xfId="0" applyFont="1" applyBorder="1" applyAlignment="1" applyProtection="1">
      <alignment horizontal="center"/>
      <protection locked="0" hidden="1"/>
    </xf>
    <xf numFmtId="0" fontId="6" fillId="0" borderId="2" xfId="0" applyFont="1" applyBorder="1" applyAlignment="1" applyProtection="1">
      <alignment horizontal="center"/>
      <protection hidden="1"/>
    </xf>
    <xf numFmtId="0" fontId="3" fillId="0" borderId="0" xfId="0" applyFont="1" applyAlignment="1" applyProtection="1">
      <alignment horizontal="center" vertical="center"/>
      <protection hidden="1"/>
    </xf>
    <xf numFmtId="0" fontId="20" fillId="0" borderId="0" xfId="0" quotePrefix="1" applyFont="1" applyAlignment="1" applyProtection="1">
      <alignment horizontal="center"/>
      <protection hidden="1"/>
    </xf>
    <xf numFmtId="0" fontId="20" fillId="0" borderId="0" xfId="0" applyFont="1" applyAlignment="1" applyProtection="1">
      <alignment horizontal="center"/>
      <protection hidden="1"/>
    </xf>
    <xf numFmtId="0" fontId="5" fillId="0" borderId="0" xfId="0" applyFont="1" applyAlignment="1" applyProtection="1">
      <alignment horizontal="center"/>
      <protection hidden="1"/>
    </xf>
    <xf numFmtId="44" fontId="56" fillId="0" borderId="3" xfId="12" quotePrefix="1" applyNumberFormat="1" applyFont="1" applyBorder="1" applyAlignment="1" applyProtection="1">
      <alignment horizontal="right" vertical="center"/>
      <protection locked="0"/>
    </xf>
    <xf numFmtId="0" fontId="24" fillId="0" borderId="3" xfId="12" quotePrefix="1" applyFont="1" applyBorder="1" applyAlignment="1" applyProtection="1">
      <alignment horizontal="right" vertical="center"/>
      <protection locked="0"/>
    </xf>
    <xf numFmtId="44" fontId="56" fillId="0" borderId="0" xfId="12" quotePrefix="1" applyNumberFormat="1" applyFont="1" applyAlignment="1" applyProtection="1">
      <alignment horizontal="right" vertical="center"/>
      <protection locked="0"/>
    </xf>
    <xf numFmtId="0" fontId="22" fillId="2" borderId="58" xfId="12" applyFont="1" applyFill="1" applyBorder="1" applyAlignment="1">
      <alignment horizontal="center" vertical="center"/>
    </xf>
    <xf numFmtId="0" fontId="22" fillId="2" borderId="60" xfId="12" applyFont="1" applyFill="1" applyBorder="1" applyAlignment="1">
      <alignment horizontal="center" vertical="center"/>
    </xf>
    <xf numFmtId="0" fontId="22" fillId="2" borderId="59" xfId="12" applyFont="1" applyFill="1" applyBorder="1" applyAlignment="1">
      <alignment horizontal="center" vertical="center"/>
    </xf>
    <xf numFmtId="0" fontId="22" fillId="2" borderId="60" xfId="12" applyFont="1" applyFill="1" applyBorder="1" applyAlignment="1">
      <alignment horizontal="center" vertical="center" wrapText="1"/>
    </xf>
    <xf numFmtId="0" fontId="22" fillId="2" borderId="59" xfId="12" applyFont="1" applyFill="1" applyBorder="1" applyAlignment="1">
      <alignment horizontal="center" vertical="center" wrapText="1"/>
    </xf>
    <xf numFmtId="0" fontId="22" fillId="2" borderId="58" xfId="12" applyFont="1" applyFill="1" applyBorder="1" applyAlignment="1">
      <alignment horizontal="center" vertical="center" wrapText="1"/>
    </xf>
    <xf numFmtId="0" fontId="2" fillId="0" borderId="3" xfId="0" applyFont="1" applyBorder="1" applyAlignment="1" applyProtection="1">
      <alignment horizontal="right" vertical="top"/>
      <protection hidden="1"/>
    </xf>
    <xf numFmtId="0" fontId="2" fillId="0" borderId="0" xfId="0" applyFont="1" applyAlignment="1" applyProtection="1">
      <alignment horizontal="right" vertical="top"/>
      <protection hidden="1"/>
    </xf>
    <xf numFmtId="167" fontId="9" fillId="0" borderId="3" xfId="2" applyNumberFormat="1" applyFont="1" applyBorder="1" applyAlignment="1" applyProtection="1">
      <alignment horizontal="center" vertical="top"/>
      <protection hidden="1"/>
    </xf>
    <xf numFmtId="167" fontId="9" fillId="0" borderId="0" xfId="2" applyNumberFormat="1" applyFont="1" applyBorder="1" applyAlignment="1" applyProtection="1">
      <alignment horizontal="center" vertical="top"/>
      <protection hidden="1"/>
    </xf>
    <xf numFmtId="2" fontId="9" fillId="0" borderId="4" xfId="0" applyNumberFormat="1" applyFont="1" applyBorder="1" applyAlignment="1" applyProtection="1">
      <alignment horizontal="center"/>
      <protection locked="0" hidden="1"/>
    </xf>
    <xf numFmtId="2" fontId="9" fillId="0" borderId="5" xfId="0" applyNumberFormat="1" applyFont="1" applyBorder="1" applyAlignment="1" applyProtection="1">
      <alignment horizontal="center"/>
      <protection locked="0" hidden="1"/>
    </xf>
    <xf numFmtId="2" fontId="9" fillId="0" borderId="6" xfId="0" applyNumberFormat="1" applyFont="1" applyBorder="1" applyAlignment="1" applyProtection="1">
      <alignment horizontal="center"/>
      <protection locked="0" hidden="1"/>
    </xf>
    <xf numFmtId="14" fontId="16" fillId="0" borderId="4" xfId="0" applyNumberFormat="1" applyFont="1" applyBorder="1" applyAlignment="1" applyProtection="1">
      <alignment horizontal="center"/>
      <protection locked="0" hidden="1"/>
    </xf>
    <xf numFmtId="14" fontId="16" fillId="0" borderId="5" xfId="0" applyNumberFormat="1" applyFont="1" applyBorder="1" applyAlignment="1" applyProtection="1">
      <alignment horizontal="center"/>
      <protection locked="0" hidden="1"/>
    </xf>
    <xf numFmtId="14" fontId="16" fillId="0" borderId="6" xfId="0" applyNumberFormat="1" applyFont="1" applyBorder="1" applyAlignment="1" applyProtection="1">
      <alignment horizontal="center"/>
      <protection locked="0" hidden="1"/>
    </xf>
    <xf numFmtId="167" fontId="9" fillId="0" borderId="4" xfId="0" applyNumberFormat="1" applyFont="1" applyBorder="1" applyAlignment="1" applyProtection="1">
      <alignment horizontal="center"/>
      <protection locked="0" hidden="1"/>
    </xf>
    <xf numFmtId="167" fontId="9" fillId="0" borderId="5" xfId="0" applyNumberFormat="1" applyFont="1" applyBorder="1" applyAlignment="1" applyProtection="1">
      <alignment horizontal="center"/>
      <protection locked="0" hidden="1"/>
    </xf>
    <xf numFmtId="167" fontId="9" fillId="0" borderId="6" xfId="0" applyNumberFormat="1" applyFont="1" applyBorder="1" applyAlignment="1" applyProtection="1">
      <alignment horizontal="center"/>
      <protection locked="0" hidden="1"/>
    </xf>
    <xf numFmtId="166" fontId="4" fillId="2" borderId="8" xfId="0" applyNumberFormat="1" applyFont="1" applyFill="1" applyBorder="1" applyAlignment="1" applyProtection="1">
      <alignment horizontal="center"/>
      <protection hidden="1"/>
    </xf>
    <xf numFmtId="166" fontId="4" fillId="2" borderId="3" xfId="0" applyNumberFormat="1" applyFont="1" applyFill="1" applyBorder="1" applyAlignment="1" applyProtection="1">
      <alignment horizontal="center"/>
      <protection hidden="1"/>
    </xf>
    <xf numFmtId="166" fontId="4" fillId="2" borderId="7" xfId="0" applyNumberFormat="1" applyFont="1" applyFill="1" applyBorder="1" applyAlignment="1" applyProtection="1">
      <alignment horizontal="center"/>
      <protection hidden="1"/>
    </xf>
    <xf numFmtId="166" fontId="4" fillId="2" borderId="11" xfId="0" applyNumberFormat="1" applyFont="1" applyFill="1" applyBorder="1" applyAlignment="1" applyProtection="1">
      <alignment horizontal="center"/>
      <protection hidden="1"/>
    </xf>
    <xf numFmtId="166" fontId="4" fillId="2" borderId="1" xfId="0" applyNumberFormat="1" applyFont="1" applyFill="1" applyBorder="1" applyAlignment="1" applyProtection="1">
      <alignment horizontal="center"/>
      <protection hidden="1"/>
    </xf>
    <xf numFmtId="166" fontId="4" fillId="2" borderId="12" xfId="0" applyNumberFormat="1" applyFont="1" applyFill="1" applyBorder="1" applyAlignment="1" applyProtection="1">
      <alignment horizontal="center"/>
      <protection hidden="1"/>
    </xf>
    <xf numFmtId="0" fontId="4" fillId="2" borderId="8" xfId="0" applyFont="1" applyFill="1" applyBorder="1" applyAlignment="1" applyProtection="1">
      <alignment horizontal="center" wrapText="1"/>
      <protection hidden="1"/>
    </xf>
    <xf numFmtId="0" fontId="4" fillId="2" borderId="3" xfId="0" applyFont="1" applyFill="1" applyBorder="1" applyAlignment="1" applyProtection="1">
      <alignment horizontal="center" wrapText="1"/>
      <protection hidden="1"/>
    </xf>
    <xf numFmtId="0" fontId="4" fillId="2" borderId="7" xfId="0" applyFont="1" applyFill="1" applyBorder="1" applyAlignment="1" applyProtection="1">
      <alignment horizontal="center" wrapText="1"/>
      <protection hidden="1"/>
    </xf>
    <xf numFmtId="0" fontId="4" fillId="2" borderId="11" xfId="0" applyFont="1" applyFill="1" applyBorder="1" applyAlignment="1" applyProtection="1">
      <alignment horizontal="center" wrapText="1"/>
      <protection hidden="1"/>
    </xf>
    <xf numFmtId="0" fontId="4" fillId="2" borderId="1" xfId="0" applyFont="1" applyFill="1" applyBorder="1" applyAlignment="1" applyProtection="1">
      <alignment horizontal="center" wrapText="1"/>
      <protection hidden="1"/>
    </xf>
    <xf numFmtId="0" fontId="4" fillId="2" borderId="12" xfId="0" applyFont="1" applyFill="1" applyBorder="1" applyAlignment="1" applyProtection="1">
      <alignment horizontal="center" wrapText="1"/>
      <protection hidden="1"/>
    </xf>
    <xf numFmtId="166" fontId="11" fillId="2" borderId="4" xfId="0" applyNumberFormat="1" applyFont="1" applyFill="1" applyBorder="1" applyAlignment="1" applyProtection="1">
      <alignment horizontal="center"/>
      <protection hidden="1"/>
    </xf>
    <xf numFmtId="166" fontId="11" fillId="2" borderId="5" xfId="0" applyNumberFormat="1" applyFont="1" applyFill="1" applyBorder="1" applyAlignment="1" applyProtection="1">
      <alignment horizontal="center"/>
      <protection hidden="1"/>
    </xf>
    <xf numFmtId="166" fontId="11" fillId="2" borderId="6" xfId="0" applyNumberFormat="1" applyFont="1" applyFill="1" applyBorder="1" applyAlignment="1" applyProtection="1">
      <alignment horizontal="center"/>
      <protection hidden="1"/>
    </xf>
    <xf numFmtId="0" fontId="22" fillId="0" borderId="0" xfId="12" applyFont="1" applyAlignment="1">
      <alignment horizontal="right" vertical="center" wrapText="1"/>
    </xf>
    <xf numFmtId="44" fontId="78" fillId="0" borderId="3" xfId="12" applyNumberFormat="1" applyFont="1" applyBorder="1" applyAlignment="1" applyProtection="1">
      <alignment horizontal="right" vertical="center" wrapText="1"/>
      <protection hidden="1"/>
    </xf>
    <xf numFmtId="44" fontId="78" fillId="0" borderId="0" xfId="12" applyNumberFormat="1" applyFont="1" applyAlignment="1" applyProtection="1">
      <alignment horizontal="right" vertical="center" wrapText="1"/>
      <protection hidden="1"/>
    </xf>
    <xf numFmtId="44" fontId="11" fillId="0" borderId="4" xfId="2" applyFont="1" applyFill="1" applyBorder="1" applyAlignment="1" applyProtection="1">
      <alignment horizontal="center"/>
      <protection hidden="1"/>
    </xf>
    <xf numFmtId="44" fontId="11" fillId="0" borderId="5" xfId="2" applyFont="1" applyFill="1" applyBorder="1" applyAlignment="1" applyProtection="1">
      <alignment horizontal="center"/>
      <protection hidden="1"/>
    </xf>
    <xf numFmtId="44" fontId="11" fillId="0" borderId="6" xfId="2" applyFont="1" applyFill="1" applyBorder="1" applyAlignment="1" applyProtection="1">
      <alignment horizontal="center"/>
      <protection hidden="1"/>
    </xf>
    <xf numFmtId="44" fontId="56" fillId="0" borderId="4" xfId="12" quotePrefix="1" applyNumberFormat="1" applyFont="1" applyBorder="1" applyAlignment="1" applyProtection="1">
      <alignment horizontal="center" vertical="center"/>
      <protection locked="0"/>
    </xf>
    <xf numFmtId="44" fontId="56" fillId="0" borderId="5" xfId="12" quotePrefix="1" applyNumberFormat="1" applyFont="1" applyBorder="1" applyAlignment="1" applyProtection="1">
      <alignment horizontal="center" vertical="center"/>
      <protection locked="0"/>
    </xf>
    <xf numFmtId="44" fontId="56" fillId="0" borderId="6" xfId="12" quotePrefix="1" applyNumberFormat="1" applyFont="1" applyBorder="1" applyAlignment="1" applyProtection="1">
      <alignment horizontal="center" vertical="center"/>
      <protection locked="0"/>
    </xf>
    <xf numFmtId="0" fontId="24" fillId="0" borderId="0" xfId="12" quotePrefix="1" applyFont="1" applyAlignment="1">
      <alignment horizontal="right" vertical="center" wrapText="1"/>
    </xf>
    <xf numFmtId="0" fontId="24" fillId="0" borderId="0" xfId="12" applyFont="1" applyAlignment="1">
      <alignment horizontal="right" vertical="center" wrapText="1"/>
    </xf>
    <xf numFmtId="44" fontId="56" fillId="0" borderId="3" xfId="12" applyNumberFormat="1" applyFont="1" applyBorder="1" applyAlignment="1" applyProtection="1">
      <alignment horizontal="right" vertical="center" wrapText="1"/>
      <protection hidden="1"/>
    </xf>
    <xf numFmtId="44" fontId="56" fillId="0" borderId="0" xfId="12" applyNumberFormat="1" applyFont="1" applyAlignment="1" applyProtection="1">
      <alignment horizontal="right" vertical="center" wrapText="1"/>
      <protection hidden="1"/>
    </xf>
    <xf numFmtId="0" fontId="56" fillId="0" borderId="4" xfId="12" quotePrefix="1" applyFont="1" applyBorder="1" applyAlignment="1" applyProtection="1">
      <alignment horizontal="left" vertical="center"/>
      <protection locked="0"/>
    </xf>
    <xf numFmtId="0" fontId="56" fillId="0" borderId="5" xfId="12" quotePrefix="1" applyFont="1" applyBorder="1" applyAlignment="1" applyProtection="1">
      <alignment horizontal="left" vertical="center"/>
      <protection locked="0"/>
    </xf>
    <xf numFmtId="0" fontId="56" fillId="0" borderId="6" xfId="12" quotePrefix="1" applyFont="1" applyBorder="1" applyAlignment="1" applyProtection="1">
      <alignment horizontal="left" vertical="center"/>
      <protection locked="0"/>
    </xf>
    <xf numFmtId="168" fontId="56" fillId="0" borderId="4" xfId="12" quotePrefix="1" applyNumberFormat="1" applyFont="1" applyBorder="1" applyAlignment="1">
      <alignment horizontal="center" vertical="center"/>
    </xf>
    <xf numFmtId="168" fontId="56" fillId="0" borderId="5" xfId="12" quotePrefix="1" applyNumberFormat="1" applyFont="1" applyBorder="1" applyAlignment="1">
      <alignment horizontal="center" vertical="center"/>
    </xf>
    <xf numFmtId="168" fontId="56" fillId="0" borderId="6" xfId="12" quotePrefix="1" applyNumberFormat="1" applyFont="1" applyBorder="1" applyAlignment="1">
      <alignment horizontal="center" vertical="center"/>
    </xf>
    <xf numFmtId="0" fontId="75" fillId="0" borderId="0" xfId="12" applyFont="1" applyAlignment="1">
      <alignment horizontal="right" vertical="center" wrapText="1"/>
    </xf>
    <xf numFmtId="44" fontId="56" fillId="0" borderId="0" xfId="12" applyNumberFormat="1" applyFont="1" applyAlignment="1" applyProtection="1">
      <alignment horizontal="center" vertical="center" wrapText="1"/>
      <protection hidden="1"/>
    </xf>
    <xf numFmtId="0" fontId="24" fillId="0" borderId="4" xfId="12" applyFont="1" applyBorder="1" applyAlignment="1">
      <alignment horizontal="left" vertical="center" wrapText="1"/>
    </xf>
    <xf numFmtId="0" fontId="24" fillId="0" borderId="5" xfId="12" applyFont="1" applyBorder="1" applyAlignment="1">
      <alignment horizontal="left" vertical="center" wrapText="1"/>
    </xf>
    <xf numFmtId="0" fontId="24" fillId="0" borderId="3" xfId="12" applyFont="1" applyBorder="1" applyAlignment="1">
      <alignment horizontal="left" vertical="center" wrapText="1"/>
    </xf>
    <xf numFmtId="0" fontId="24" fillId="0" borderId="6" xfId="12" applyFont="1" applyBorder="1" applyAlignment="1">
      <alignment horizontal="left" vertical="center" wrapText="1"/>
    </xf>
    <xf numFmtId="0" fontId="69" fillId="0" borderId="0" xfId="12" applyFont="1" applyAlignment="1">
      <alignment horizontal="center" vertical="center"/>
    </xf>
    <xf numFmtId="0" fontId="52" fillId="0" borderId="0" xfId="12" applyFont="1" applyAlignment="1">
      <alignment horizontal="center" vertical="top" wrapText="1"/>
    </xf>
    <xf numFmtId="0" fontId="21" fillId="0" borderId="0" xfId="12" applyAlignment="1">
      <alignment horizontal="left" vertical="center" wrapText="1"/>
    </xf>
    <xf numFmtId="0" fontId="29" fillId="2" borderId="4" xfId="0" applyFont="1" applyFill="1" applyBorder="1" applyAlignment="1">
      <alignment horizontal="center"/>
    </xf>
    <xf numFmtId="0" fontId="29" fillId="2" borderId="5" xfId="0" applyFont="1" applyFill="1" applyBorder="1" applyAlignment="1">
      <alignment horizontal="center"/>
    </xf>
    <xf numFmtId="0" fontId="29" fillId="2" borderId="6" xfId="0" applyFont="1" applyFill="1" applyBorder="1" applyAlignment="1">
      <alignment horizontal="center"/>
    </xf>
    <xf numFmtId="0" fontId="22" fillId="2" borderId="4" xfId="12" applyFont="1" applyFill="1" applyBorder="1" applyAlignment="1">
      <alignment horizontal="center"/>
    </xf>
    <xf numFmtId="0" fontId="22" fillId="2" borderId="5" xfId="12" applyFont="1" applyFill="1" applyBorder="1" applyAlignment="1">
      <alignment horizontal="center"/>
    </xf>
    <xf numFmtId="0" fontId="22" fillId="2" borderId="6" xfId="12" applyFont="1" applyFill="1" applyBorder="1" applyAlignment="1">
      <alignment horizontal="center"/>
    </xf>
    <xf numFmtId="0" fontId="8" fillId="0" borderId="4" xfId="0" applyFont="1" applyBorder="1" applyAlignment="1" applyProtection="1">
      <alignment horizontal="center"/>
      <protection locked="0"/>
    </xf>
    <xf numFmtId="0" fontId="8" fillId="0" borderId="5" xfId="0" applyFont="1" applyBorder="1" applyAlignment="1" applyProtection="1">
      <alignment horizontal="center"/>
      <protection locked="0"/>
    </xf>
    <xf numFmtId="0" fontId="8" fillId="0" borderId="6" xfId="0" applyFont="1" applyBorder="1" applyAlignment="1" applyProtection="1">
      <alignment horizontal="center"/>
      <protection locked="0"/>
    </xf>
    <xf numFmtId="14" fontId="8" fillId="0" borderId="4" xfId="0" applyNumberFormat="1" applyFont="1" applyBorder="1" applyAlignment="1" applyProtection="1">
      <alignment horizontal="center"/>
      <protection locked="0"/>
    </xf>
    <xf numFmtId="14" fontId="8" fillId="0" borderId="5" xfId="0" applyNumberFormat="1" applyFont="1" applyBorder="1" applyAlignment="1" applyProtection="1">
      <alignment horizontal="center"/>
      <protection locked="0"/>
    </xf>
    <xf numFmtId="14" fontId="8" fillId="0" borderId="6" xfId="0" applyNumberFormat="1" applyFont="1" applyBorder="1" applyAlignment="1" applyProtection="1">
      <alignment horizontal="center"/>
      <protection locked="0"/>
    </xf>
    <xf numFmtId="0" fontId="9" fillId="0" borderId="32" xfId="0" applyFont="1" applyBorder="1" applyAlignment="1" applyProtection="1">
      <alignment horizontal="center" vertical="center"/>
      <protection locked="0" hidden="1"/>
    </xf>
    <xf numFmtId="0" fontId="9" fillId="0" borderId="5"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39" fillId="0" borderId="4" xfId="0" applyFont="1" applyBorder="1" applyAlignment="1" applyProtection="1">
      <alignment horizontal="left" vertical="center"/>
      <protection hidden="1"/>
    </xf>
    <xf numFmtId="0" fontId="39" fillId="0" borderId="5" xfId="0" applyFont="1" applyBorder="1" applyAlignment="1" applyProtection="1">
      <alignment horizontal="left" vertical="center"/>
      <protection hidden="1"/>
    </xf>
    <xf numFmtId="0" fontId="39" fillId="0" borderId="6" xfId="0" applyFont="1" applyBorder="1" applyAlignment="1" applyProtection="1">
      <alignment horizontal="left" vertical="center"/>
      <protection hidden="1"/>
    </xf>
    <xf numFmtId="0" fontId="4" fillId="0" borderId="3"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9" fillId="0" borderId="47" xfId="0" applyFont="1" applyBorder="1" applyAlignment="1" applyProtection="1">
      <alignment horizontal="center" vertical="top"/>
      <protection hidden="1"/>
    </xf>
    <xf numFmtId="0" fontId="9" fillId="0" borderId="3" xfId="0" applyFont="1" applyBorder="1" applyAlignment="1" applyProtection="1">
      <alignment horizontal="center" vertical="top"/>
      <protection hidden="1"/>
    </xf>
    <xf numFmtId="0" fontId="9" fillId="0" borderId="21" xfId="0" applyFont="1" applyBorder="1" applyAlignment="1" applyProtection="1">
      <alignment horizontal="center" vertical="top"/>
      <protection hidden="1"/>
    </xf>
    <xf numFmtId="0" fontId="9" fillId="0" borderId="1" xfId="0" applyFont="1" applyBorder="1" applyAlignment="1" applyProtection="1">
      <alignment horizontal="center" vertical="top"/>
      <protection hidden="1"/>
    </xf>
    <xf numFmtId="49" fontId="8" fillId="0" borderId="4" xfId="0" applyNumberFormat="1" applyFont="1" applyBorder="1" applyAlignment="1" applyProtection="1">
      <alignment horizontal="center"/>
      <protection locked="0"/>
    </xf>
    <xf numFmtId="49" fontId="8" fillId="0" borderId="5" xfId="0" applyNumberFormat="1" applyFont="1" applyBorder="1" applyAlignment="1" applyProtection="1">
      <alignment horizontal="center"/>
      <protection locked="0"/>
    </xf>
    <xf numFmtId="0" fontId="9" fillId="0" borderId="4" xfId="0" applyFont="1" applyBorder="1" applyAlignment="1" applyProtection="1">
      <alignment horizontal="left"/>
      <protection locked="0"/>
    </xf>
    <xf numFmtId="0" fontId="9" fillId="0" borderId="5" xfId="0" applyFont="1" applyBorder="1" applyAlignment="1" applyProtection="1">
      <alignment horizontal="left"/>
      <protection locked="0"/>
    </xf>
    <xf numFmtId="0" fontId="9" fillId="0" borderId="6" xfId="0" applyFont="1" applyBorder="1" applyAlignment="1" applyProtection="1">
      <alignment horizontal="left"/>
      <protection locked="0"/>
    </xf>
    <xf numFmtId="0" fontId="16" fillId="0" borderId="5" xfId="0" applyFont="1" applyBorder="1" applyAlignment="1" applyProtection="1">
      <alignment horizontal="center"/>
      <protection locked="0" hidden="1"/>
    </xf>
    <xf numFmtId="0" fontId="16" fillId="0" borderId="6" xfId="0" applyFont="1" applyBorder="1" applyAlignment="1" applyProtection="1">
      <alignment horizontal="center"/>
      <protection locked="0" hidden="1"/>
    </xf>
    <xf numFmtId="0" fontId="34" fillId="0" borderId="4" xfId="0" applyFont="1" applyBorder="1" applyAlignment="1" applyProtection="1">
      <alignment horizontal="center"/>
      <protection hidden="1"/>
    </xf>
    <xf numFmtId="0" fontId="34" fillId="0" borderId="5" xfId="0" applyFont="1" applyBorder="1" applyAlignment="1" applyProtection="1">
      <alignment horizontal="center"/>
      <protection hidden="1"/>
    </xf>
    <xf numFmtId="164" fontId="16" fillId="0" borderId="4" xfId="1" applyNumberFormat="1" applyFont="1" applyBorder="1" applyAlignment="1" applyProtection="1">
      <alignment horizontal="center"/>
      <protection locked="0" hidden="1"/>
    </xf>
    <xf numFmtId="164" fontId="16" fillId="0" borderId="5" xfId="1" applyNumberFormat="1" applyFont="1" applyBorder="1" applyAlignment="1" applyProtection="1">
      <alignment horizontal="center"/>
      <protection locked="0" hidden="1"/>
    </xf>
    <xf numFmtId="164" fontId="16" fillId="0" borderId="6" xfId="1" applyNumberFormat="1" applyFont="1" applyBorder="1" applyAlignment="1" applyProtection="1">
      <alignment horizontal="center"/>
      <protection locked="0" hidden="1"/>
    </xf>
    <xf numFmtId="0" fontId="29" fillId="0" borderId="3" xfId="0" applyFont="1" applyBorder="1" applyAlignment="1" applyProtection="1">
      <alignment horizontal="center" vertical="center"/>
      <protection hidden="1"/>
    </xf>
    <xf numFmtId="0" fontId="29" fillId="0" borderId="7" xfId="0" applyFont="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29" fillId="0" borderId="12" xfId="0" applyFont="1" applyBorder="1" applyAlignment="1" applyProtection="1">
      <alignment horizontal="center" vertical="center"/>
      <protection hidden="1"/>
    </xf>
    <xf numFmtId="0" fontId="4" fillId="2" borderId="8" xfId="0" applyFont="1" applyFill="1" applyBorder="1" applyAlignment="1" applyProtection="1">
      <alignment horizontal="right"/>
      <protection hidden="1"/>
    </xf>
    <xf numFmtId="0" fontId="4" fillId="2" borderId="3" xfId="0" applyFont="1" applyFill="1" applyBorder="1" applyAlignment="1" applyProtection="1">
      <alignment horizontal="right"/>
      <protection hidden="1"/>
    </xf>
    <xf numFmtId="0" fontId="4" fillId="2" borderId="7" xfId="0" applyFont="1" applyFill="1" applyBorder="1" applyAlignment="1" applyProtection="1">
      <alignment horizontal="right"/>
      <protection hidden="1"/>
    </xf>
    <xf numFmtId="44" fontId="17" fillId="0" borderId="2" xfId="2" applyFont="1" applyBorder="1" applyAlignment="1" applyProtection="1">
      <alignment horizontal="right"/>
      <protection locked="0"/>
    </xf>
    <xf numFmtId="0" fontId="13" fillId="0" borderId="2" xfId="0" applyFont="1" applyBorder="1" applyAlignment="1" applyProtection="1">
      <alignment horizontal="center"/>
      <protection locked="0"/>
    </xf>
    <xf numFmtId="0" fontId="14" fillId="0" borderId="2" xfId="0" applyFont="1" applyBorder="1" applyAlignment="1" applyProtection="1">
      <alignment horizontal="center"/>
      <protection locked="0"/>
    </xf>
    <xf numFmtId="49" fontId="17" fillId="0" borderId="4" xfId="0" applyNumberFormat="1" applyFont="1" applyBorder="1" applyAlignment="1" applyProtection="1">
      <alignment horizontal="center" vertical="top" wrapText="1"/>
      <protection locked="0"/>
    </xf>
    <xf numFmtId="49" fontId="17" fillId="0" borderId="5" xfId="0" applyNumberFormat="1" applyFont="1" applyBorder="1" applyAlignment="1" applyProtection="1">
      <alignment horizontal="center" vertical="top" wrapText="1"/>
      <protection locked="0"/>
    </xf>
    <xf numFmtId="49" fontId="17" fillId="0" borderId="6" xfId="0" applyNumberFormat="1" applyFont="1" applyBorder="1" applyAlignment="1" applyProtection="1">
      <alignment horizontal="center" vertical="top" wrapText="1"/>
      <protection locked="0"/>
    </xf>
    <xf numFmtId="49" fontId="72" fillId="0" borderId="8" xfId="0" applyNumberFormat="1" applyFont="1" applyBorder="1" applyAlignment="1" applyProtection="1">
      <alignment horizontal="left" vertical="top" wrapText="1"/>
      <protection locked="0"/>
    </xf>
    <xf numFmtId="49" fontId="72" fillId="0" borderId="3" xfId="0" applyNumberFormat="1" applyFont="1" applyBorder="1" applyAlignment="1" applyProtection="1">
      <alignment horizontal="left" vertical="top" wrapText="1"/>
      <protection locked="0"/>
    </xf>
    <xf numFmtId="49" fontId="72" fillId="0" borderId="7" xfId="0" applyNumberFormat="1" applyFont="1" applyBorder="1" applyAlignment="1" applyProtection="1">
      <alignment horizontal="left" vertical="top" wrapText="1"/>
      <protection locked="0"/>
    </xf>
    <xf numFmtId="49" fontId="72" fillId="0" borderId="9" xfId="0" applyNumberFormat="1" applyFont="1" applyBorder="1" applyAlignment="1" applyProtection="1">
      <alignment horizontal="left" vertical="top" wrapText="1"/>
      <protection locked="0"/>
    </xf>
    <xf numFmtId="49" fontId="72" fillId="0" borderId="0" xfId="0" applyNumberFormat="1" applyFont="1" applyAlignment="1" applyProtection="1">
      <alignment horizontal="left" vertical="top" wrapText="1"/>
      <protection locked="0"/>
    </xf>
    <xf numFmtId="49" fontId="72" fillId="0" borderId="10" xfId="0" applyNumberFormat="1" applyFont="1" applyBorder="1" applyAlignment="1" applyProtection="1">
      <alignment horizontal="left" vertical="top" wrapText="1"/>
      <protection locked="0"/>
    </xf>
    <xf numFmtId="49" fontId="72" fillId="0" borderId="11" xfId="0" applyNumberFormat="1" applyFont="1" applyBorder="1" applyAlignment="1" applyProtection="1">
      <alignment horizontal="left" vertical="top" wrapText="1"/>
      <protection locked="0"/>
    </xf>
    <xf numFmtId="49" fontId="72" fillId="0" borderId="1" xfId="0" applyNumberFormat="1" applyFont="1" applyBorder="1" applyAlignment="1" applyProtection="1">
      <alignment horizontal="left" vertical="top" wrapText="1"/>
      <protection locked="0"/>
    </xf>
    <xf numFmtId="49" fontId="72" fillId="0" borderId="12" xfId="0" applyNumberFormat="1" applyFont="1" applyBorder="1" applyAlignment="1" applyProtection="1">
      <alignment horizontal="left" vertical="top" wrapText="1"/>
      <protection locked="0"/>
    </xf>
    <xf numFmtId="0" fontId="9" fillId="0" borderId="4" xfId="0" applyFont="1" applyBorder="1" applyAlignment="1" applyProtection="1">
      <alignment horizontal="center" vertical="center"/>
      <protection locked="0" hidden="1"/>
    </xf>
    <xf numFmtId="43" fontId="9" fillId="0" borderId="2" xfId="1" applyFont="1" applyBorder="1" applyAlignment="1" applyProtection="1">
      <alignment horizontal="center"/>
      <protection locked="0" hidden="1"/>
    </xf>
    <xf numFmtId="0" fontId="2" fillId="0" borderId="2" xfId="0" applyFont="1" applyBorder="1" applyAlignment="1" applyProtection="1">
      <alignment horizontal="left"/>
      <protection hidden="1"/>
    </xf>
    <xf numFmtId="14" fontId="8" fillId="0" borderId="2" xfId="0" applyNumberFormat="1" applyFont="1" applyBorder="1" applyAlignment="1" applyProtection="1">
      <alignment horizontal="center"/>
      <protection locked="0"/>
    </xf>
    <xf numFmtId="0" fontId="9" fillId="0" borderId="2" xfId="0" applyFont="1" applyBorder="1" applyAlignment="1" applyProtection="1">
      <alignment horizontal="center"/>
      <protection locked="0"/>
    </xf>
    <xf numFmtId="49" fontId="8" fillId="0" borderId="2" xfId="0" applyNumberFormat="1" applyFont="1" applyBorder="1" applyAlignment="1" applyProtection="1">
      <alignment horizontal="center"/>
      <protection locked="0"/>
    </xf>
    <xf numFmtId="0" fontId="16" fillId="0" borderId="2" xfId="0" applyFont="1" applyBorder="1" applyAlignment="1" applyProtection="1">
      <alignment horizontal="center"/>
      <protection hidden="1"/>
    </xf>
    <xf numFmtId="0" fontId="10" fillId="2" borderId="11" xfId="0" applyFont="1" applyFill="1" applyBorder="1" applyAlignment="1" applyProtection="1">
      <alignment horizontal="right"/>
      <protection hidden="1"/>
    </xf>
    <xf numFmtId="0" fontId="10" fillId="2" borderId="1" xfId="0" applyFont="1" applyFill="1" applyBorder="1" applyAlignment="1" applyProtection="1">
      <alignment horizontal="right"/>
      <protection hidden="1"/>
    </xf>
    <xf numFmtId="0" fontId="10" fillId="2" borderId="12" xfId="0" applyFont="1" applyFill="1" applyBorder="1" applyAlignment="1" applyProtection="1">
      <alignment horizontal="right"/>
      <protection hidden="1"/>
    </xf>
    <xf numFmtId="0" fontId="8" fillId="0" borderId="4" xfId="0" applyFont="1" applyBorder="1" applyAlignment="1" applyProtection="1">
      <alignment horizontal="center" wrapText="1"/>
      <protection locked="0"/>
    </xf>
    <xf numFmtId="0" fontId="8" fillId="0" borderId="5" xfId="0" applyFont="1" applyBorder="1" applyAlignment="1" applyProtection="1">
      <alignment horizontal="center" wrapText="1"/>
      <protection locked="0"/>
    </xf>
    <xf numFmtId="0" fontId="8" fillId="0" borderId="6" xfId="0" applyFont="1" applyBorder="1" applyAlignment="1" applyProtection="1">
      <alignment horizontal="center" wrapText="1"/>
      <protection locked="0"/>
    </xf>
    <xf numFmtId="0" fontId="9" fillId="0" borderId="3" xfId="0" applyFont="1" applyBorder="1" applyAlignment="1" applyProtection="1">
      <alignment horizontal="left"/>
      <protection locked="0"/>
    </xf>
    <xf numFmtId="0" fontId="9" fillId="0" borderId="7" xfId="0" applyFont="1" applyBorder="1" applyAlignment="1" applyProtection="1">
      <alignment horizontal="left"/>
      <protection locked="0"/>
    </xf>
    <xf numFmtId="0" fontId="29" fillId="0" borderId="49" xfId="0" quotePrefix="1" applyFont="1" applyBorder="1" applyAlignment="1" applyProtection="1">
      <alignment horizontal="center" vertical="center"/>
      <protection hidden="1"/>
    </xf>
    <xf numFmtId="0" fontId="29" fillId="0" borderId="0" xfId="0" applyFont="1" applyAlignment="1" applyProtection="1">
      <alignment horizontal="center" vertical="center"/>
      <protection hidden="1"/>
    </xf>
    <xf numFmtId="0" fontId="29" fillId="0" borderId="49" xfId="0" applyFont="1" applyBorder="1" applyAlignment="1" applyProtection="1">
      <alignment horizontal="center" vertical="center"/>
      <protection hidden="1"/>
    </xf>
    <xf numFmtId="0" fontId="6" fillId="0" borderId="2" xfId="0" applyFont="1" applyBorder="1" applyAlignment="1" applyProtection="1">
      <alignment horizontal="center"/>
      <protection locked="0"/>
    </xf>
    <xf numFmtId="0" fontId="8" fillId="0" borderId="2" xfId="0" applyFont="1" applyBorder="1" applyAlignment="1" applyProtection="1">
      <alignment horizontal="center"/>
      <protection locked="0"/>
    </xf>
    <xf numFmtId="0" fontId="9" fillId="0" borderId="1" xfId="0" applyFont="1" applyBorder="1" applyAlignment="1" applyProtection="1">
      <alignment horizontal="center"/>
      <protection locked="0" hidden="1"/>
    </xf>
    <xf numFmtId="0" fontId="8" fillId="0" borderId="4" xfId="0" applyFont="1" applyBorder="1" applyAlignment="1" applyProtection="1">
      <alignment horizontal="center" wrapText="1"/>
      <protection locked="0" hidden="1"/>
    </xf>
    <xf numFmtId="0" fontId="8" fillId="0" borderId="5" xfId="0" applyFont="1" applyBorder="1" applyAlignment="1" applyProtection="1">
      <alignment horizontal="center" wrapText="1"/>
      <protection locked="0" hidden="1"/>
    </xf>
    <xf numFmtId="0" fontId="8" fillId="0" borderId="6" xfId="0" applyFont="1" applyBorder="1" applyAlignment="1" applyProtection="1">
      <alignment horizontal="center" wrapText="1"/>
      <protection locked="0" hidden="1"/>
    </xf>
    <xf numFmtId="0" fontId="9" fillId="0" borderId="4" xfId="0" applyFont="1" applyBorder="1" applyAlignment="1" applyProtection="1">
      <alignment horizontal="center"/>
      <protection locked="0" hidden="1"/>
    </xf>
    <xf numFmtId="0" fontId="9" fillId="0" borderId="5" xfId="0" applyFont="1" applyBorder="1" applyAlignment="1" applyProtection="1">
      <alignment horizontal="center"/>
      <protection locked="0" hidden="1"/>
    </xf>
    <xf numFmtId="0" fontId="9" fillId="0" borderId="6" xfId="0" applyFont="1" applyBorder="1" applyAlignment="1" applyProtection="1">
      <alignment horizontal="center"/>
      <protection locked="0" hidden="1"/>
    </xf>
    <xf numFmtId="0" fontId="66" fillId="0" borderId="13" xfId="0" applyFont="1" applyBorder="1" applyAlignment="1" applyProtection="1">
      <alignment horizontal="left" vertical="center"/>
      <protection hidden="1"/>
    </xf>
    <xf numFmtId="0" fontId="66" fillId="0" borderId="14" xfId="0" applyFont="1" applyBorder="1" applyAlignment="1" applyProtection="1">
      <alignment horizontal="left" vertical="center"/>
      <protection hidden="1"/>
    </xf>
    <xf numFmtId="44" fontId="17" fillId="0" borderId="2" xfId="2" applyFont="1" applyBorder="1" applyAlignment="1" applyProtection="1">
      <alignment horizontal="right"/>
      <protection hidden="1"/>
    </xf>
    <xf numFmtId="0" fontId="88" fillId="0" borderId="4" xfId="0" applyFont="1" applyBorder="1" applyAlignment="1" applyProtection="1">
      <alignment horizontal="left" vertical="center"/>
      <protection hidden="1"/>
    </xf>
    <xf numFmtId="0" fontId="88" fillId="0" borderId="5" xfId="0" applyFont="1" applyBorder="1" applyAlignment="1" applyProtection="1">
      <alignment horizontal="left" vertical="center"/>
      <protection hidden="1"/>
    </xf>
    <xf numFmtId="0" fontId="88" fillId="0" borderId="6" xfId="0" applyFont="1" applyBorder="1" applyAlignment="1" applyProtection="1">
      <alignment horizontal="left" vertical="center"/>
      <protection hidden="1"/>
    </xf>
    <xf numFmtId="0" fontId="39" fillId="0" borderId="4" xfId="0" applyFont="1" applyBorder="1" applyAlignment="1" applyProtection="1">
      <alignment horizontal="left" vertical="center" wrapText="1"/>
      <protection hidden="1"/>
    </xf>
    <xf numFmtId="0" fontId="39" fillId="0" borderId="5" xfId="0" applyFont="1" applyBorder="1" applyAlignment="1" applyProtection="1">
      <alignment horizontal="left" vertical="center" wrapText="1"/>
      <protection hidden="1"/>
    </xf>
    <xf numFmtId="0" fontId="39" fillId="0" borderId="6" xfId="0" applyFont="1" applyBorder="1" applyAlignment="1" applyProtection="1">
      <alignment horizontal="left" vertical="center" wrapText="1"/>
      <protection hidden="1"/>
    </xf>
    <xf numFmtId="0" fontId="9" fillId="0" borderId="32" xfId="0" applyFont="1" applyBorder="1" applyAlignment="1" applyProtection="1">
      <alignment horizontal="center" vertical="top"/>
      <protection locked="0" hidden="1"/>
    </xf>
    <xf numFmtId="0" fontId="9" fillId="0" borderId="5" xfId="0" applyFont="1" applyBorder="1" applyAlignment="1" applyProtection="1">
      <alignment horizontal="center" vertical="top"/>
      <protection locked="0" hidden="1"/>
    </xf>
    <xf numFmtId="0" fontId="9" fillId="0" borderId="6" xfId="0" applyFont="1" applyBorder="1" applyAlignment="1" applyProtection="1">
      <alignment horizontal="center" vertical="top"/>
      <protection locked="0" hidden="1"/>
    </xf>
    <xf numFmtId="0" fontId="11" fillId="0" borderId="39" xfId="0" applyFont="1" applyBorder="1" applyAlignment="1" applyProtection="1">
      <alignment horizontal="center"/>
      <protection hidden="1"/>
    </xf>
    <xf numFmtId="0" fontId="11" fillId="0" borderId="43" xfId="0" applyFont="1" applyBorder="1" applyAlignment="1" applyProtection="1">
      <alignment horizontal="center"/>
      <protection hidden="1"/>
    </xf>
    <xf numFmtId="0" fontId="12" fillId="0" borderId="45" xfId="0" applyFont="1" applyBorder="1" applyAlignment="1" applyProtection="1">
      <alignment horizontal="left" vertical="top" wrapText="1"/>
      <protection hidden="1"/>
    </xf>
    <xf numFmtId="0" fontId="12" fillId="0" borderId="9" xfId="0" applyFont="1" applyBorder="1" applyAlignment="1" applyProtection="1">
      <alignment horizontal="left" vertical="top" wrapText="1"/>
      <protection hidden="1"/>
    </xf>
    <xf numFmtId="0" fontId="60" fillId="0" borderId="9" xfId="0" applyFont="1" applyBorder="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0" fillId="0" borderId="17" xfId="0" applyFont="1" applyBorder="1" applyAlignment="1" applyProtection="1">
      <alignment horizontal="center" vertical="center" wrapText="1"/>
      <protection hidden="1"/>
    </xf>
    <xf numFmtId="0" fontId="60" fillId="0" borderId="11" xfId="0" applyFont="1" applyBorder="1" applyAlignment="1" applyProtection="1">
      <alignment horizontal="center" vertical="center" wrapText="1"/>
      <protection hidden="1"/>
    </xf>
    <xf numFmtId="0" fontId="60" fillId="0" borderId="1" xfId="0" applyFont="1" applyBorder="1" applyAlignment="1" applyProtection="1">
      <alignment horizontal="center" vertical="center" wrapText="1"/>
      <protection hidden="1"/>
    </xf>
    <xf numFmtId="0" fontId="60" fillId="0" borderId="22" xfId="0" applyFont="1" applyBorder="1" applyAlignment="1" applyProtection="1">
      <alignment horizontal="center" vertical="center" wrapText="1"/>
      <protection hidden="1"/>
    </xf>
    <xf numFmtId="0" fontId="10" fillId="2" borderId="9" xfId="0" applyFont="1" applyFill="1" applyBorder="1" applyAlignment="1" applyProtection="1">
      <alignment horizontal="right"/>
      <protection hidden="1"/>
    </xf>
    <xf numFmtId="0" fontId="10" fillId="2" borderId="0" xfId="0" applyFont="1" applyFill="1" applyAlignment="1" applyProtection="1">
      <alignment horizontal="right"/>
      <protection hidden="1"/>
    </xf>
    <xf numFmtId="0" fontId="10" fillId="2" borderId="10" xfId="0" applyFont="1" applyFill="1" applyBorder="1" applyAlignment="1" applyProtection="1">
      <alignment horizontal="right"/>
      <protection hidden="1"/>
    </xf>
    <xf numFmtId="0" fontId="11" fillId="0" borderId="44" xfId="0" applyFont="1" applyBorder="1" applyAlignment="1" applyProtection="1">
      <alignment horizontal="left" vertical="top"/>
      <protection hidden="1"/>
    </xf>
    <xf numFmtId="0" fontId="11" fillId="0" borderId="39" xfId="0" applyFont="1" applyBorder="1" applyAlignment="1" applyProtection="1">
      <alignment horizontal="left" vertical="top"/>
      <protection hidden="1"/>
    </xf>
    <xf numFmtId="44" fontId="37" fillId="0" borderId="26" xfId="2" applyFont="1" applyBorder="1" applyAlignment="1" applyProtection="1">
      <alignment horizontal="right"/>
      <protection locked="0" hidden="1"/>
    </xf>
    <xf numFmtId="44" fontId="17" fillId="0" borderId="0" xfId="2" applyFont="1" applyBorder="1" applyAlignment="1" applyProtection="1">
      <alignment horizontal="right"/>
      <protection hidden="1"/>
    </xf>
    <xf numFmtId="0" fontId="8" fillId="0" borderId="9" xfId="0" applyFont="1" applyBorder="1" applyAlignment="1" applyProtection="1">
      <alignment horizontal="left" wrapText="1"/>
      <protection locked="0"/>
    </xf>
    <xf numFmtId="0" fontId="8" fillId="0" borderId="0" xfId="0" applyFont="1" applyAlignment="1" applyProtection="1">
      <alignment horizontal="left" wrapText="1"/>
      <protection locked="0"/>
    </xf>
    <xf numFmtId="0" fontId="8" fillId="0" borderId="17" xfId="0" applyFont="1" applyBorder="1" applyAlignment="1" applyProtection="1">
      <alignment horizontal="left" wrapText="1"/>
      <protection locked="0"/>
    </xf>
    <xf numFmtId="0" fontId="11" fillId="0" borderId="8" xfId="0" applyFont="1" applyBorder="1" applyAlignment="1" applyProtection="1">
      <alignment horizontal="left" vertical="top" wrapText="1"/>
      <protection hidden="1"/>
    </xf>
    <xf numFmtId="0" fontId="11" fillId="0" borderId="3" xfId="0" applyFont="1" applyBorder="1" applyAlignment="1" applyProtection="1">
      <alignment horizontal="left" vertical="top" wrapText="1"/>
      <protection hidden="1"/>
    </xf>
    <xf numFmtId="0" fontId="11" fillId="0" borderId="46" xfId="0" applyFont="1" applyBorder="1" applyAlignment="1" applyProtection="1">
      <alignment horizontal="left" vertical="top" wrapText="1"/>
      <protection hidden="1"/>
    </xf>
    <xf numFmtId="0" fontId="39" fillId="0" borderId="2" xfId="0" applyFont="1" applyBorder="1" applyAlignment="1" applyProtection="1">
      <alignment horizontal="left" vertical="top" wrapText="1"/>
      <protection hidden="1"/>
    </xf>
    <xf numFmtId="0" fontId="2" fillId="0" borderId="0" xfId="0" applyFont="1" applyAlignment="1" applyProtection="1">
      <alignment horizontal="right"/>
      <protection hidden="1"/>
    </xf>
    <xf numFmtId="0" fontId="15" fillId="0" borderId="2" xfId="0" applyFont="1" applyBorder="1" applyAlignment="1" applyProtection="1">
      <alignment horizontal="center"/>
      <protection locked="0"/>
    </xf>
    <xf numFmtId="0" fontId="29" fillId="0" borderId="35" xfId="0" applyFont="1" applyBorder="1" applyAlignment="1" applyProtection="1">
      <alignment horizontal="center"/>
      <protection hidden="1"/>
    </xf>
    <xf numFmtId="0" fontId="29" fillId="0" borderId="36" xfId="0" applyFont="1" applyBorder="1" applyAlignment="1" applyProtection="1">
      <alignment horizontal="center"/>
      <protection hidden="1"/>
    </xf>
    <xf numFmtId="0" fontId="29" fillId="0" borderId="37" xfId="0" applyFont="1" applyBorder="1" applyAlignment="1" applyProtection="1">
      <alignment horizontal="center"/>
      <protection hidden="1"/>
    </xf>
    <xf numFmtId="0" fontId="60" fillId="0" borderId="11" xfId="0" applyFont="1" applyBorder="1" applyAlignment="1" applyProtection="1">
      <alignment horizontal="center" vertical="top"/>
      <protection hidden="1"/>
    </xf>
    <xf numFmtId="0" fontId="60" fillId="0" borderId="1" xfId="0" applyFont="1" applyBorder="1" applyAlignment="1" applyProtection="1">
      <alignment horizontal="center" vertical="top"/>
      <protection hidden="1"/>
    </xf>
    <xf numFmtId="0" fontId="60" fillId="0" borderId="22" xfId="0" applyFont="1" applyBorder="1" applyAlignment="1" applyProtection="1">
      <alignment horizontal="center" vertical="top"/>
      <protection hidden="1"/>
    </xf>
    <xf numFmtId="0" fontId="9" fillId="0" borderId="47"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0" fontId="9" fillId="0" borderId="16" xfId="0" applyFont="1" applyBorder="1" applyAlignment="1" applyProtection="1">
      <alignment horizontal="center" vertical="center"/>
      <protection locked="0" hidden="1"/>
    </xf>
    <xf numFmtId="0" fontId="9" fillId="0" borderId="0" xfId="0" applyFont="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21" xfId="0" applyFont="1" applyBorder="1" applyAlignment="1" applyProtection="1">
      <alignment horizontal="center" vertical="center"/>
      <protection locked="0" hidden="1"/>
    </xf>
    <xf numFmtId="0" fontId="9" fillId="0" borderId="1" xfId="0" applyFont="1" applyBorder="1" applyAlignment="1" applyProtection="1">
      <alignment horizontal="center" vertical="center"/>
      <protection locked="0" hidden="1"/>
    </xf>
    <xf numFmtId="0" fontId="9" fillId="0" borderId="12" xfId="0" applyFont="1" applyBorder="1" applyAlignment="1" applyProtection="1">
      <alignment horizontal="center" vertical="center"/>
      <protection locked="0" hidden="1"/>
    </xf>
    <xf numFmtId="0" fontId="4" fillId="2" borderId="2" xfId="0" applyFont="1" applyFill="1" applyBorder="1" applyAlignment="1" applyProtection="1">
      <alignment horizontal="right"/>
      <protection hidden="1"/>
    </xf>
    <xf numFmtId="0" fontId="29" fillId="0" borderId="0" xfId="0" quotePrefix="1" applyFont="1" applyAlignment="1" applyProtection="1">
      <alignment horizontal="center" vertical="center"/>
      <protection hidden="1"/>
    </xf>
    <xf numFmtId="0" fontId="2" fillId="0" borderId="9" xfId="0" applyFont="1" applyBorder="1" applyAlignment="1" applyProtection="1">
      <alignment horizontal="center" vertical="top" wrapText="1"/>
      <protection hidden="1"/>
    </xf>
    <xf numFmtId="0" fontId="2" fillId="0" borderId="0" xfId="0" applyFont="1" applyAlignment="1" applyProtection="1">
      <alignment horizontal="center" vertical="top" wrapText="1"/>
      <protection hidden="1"/>
    </xf>
    <xf numFmtId="0" fontId="2" fillId="0" borderId="10" xfId="0" applyFont="1" applyBorder="1" applyAlignment="1" applyProtection="1">
      <alignment horizontal="center" vertical="top" wrapText="1"/>
      <protection hidden="1"/>
    </xf>
    <xf numFmtId="0" fontId="59" fillId="0" borderId="9" xfId="0" applyFont="1" applyBorder="1" applyAlignment="1" applyProtection="1">
      <alignment horizontal="left" vertical="center" wrapText="1"/>
      <protection hidden="1"/>
    </xf>
    <xf numFmtId="0" fontId="59" fillId="0" borderId="0" xfId="0" applyFont="1" applyAlignment="1" applyProtection="1">
      <alignment horizontal="left" vertical="center" wrapText="1"/>
      <protection hidden="1"/>
    </xf>
    <xf numFmtId="0" fontId="59" fillId="0" borderId="10" xfId="0" applyFont="1" applyBorder="1" applyAlignment="1" applyProtection="1">
      <alignment horizontal="left" vertical="center" wrapText="1"/>
      <protection hidden="1"/>
    </xf>
    <xf numFmtId="0" fontId="17" fillId="0" borderId="4" xfId="1" applyNumberFormat="1" applyFont="1" applyBorder="1" applyAlignment="1" applyProtection="1">
      <alignment horizontal="left"/>
      <protection locked="0" hidden="1"/>
    </xf>
    <xf numFmtId="0" fontId="17" fillId="0" borderId="5" xfId="1" applyNumberFormat="1" applyFont="1" applyBorder="1" applyAlignment="1" applyProtection="1">
      <alignment horizontal="left"/>
      <protection locked="0" hidden="1"/>
    </xf>
    <xf numFmtId="0" fontId="17" fillId="0" borderId="6" xfId="1" applyNumberFormat="1" applyFont="1" applyBorder="1" applyAlignment="1" applyProtection="1">
      <alignment horizontal="left"/>
      <protection locked="0" hidden="1"/>
    </xf>
    <xf numFmtId="0" fontId="17" fillId="0" borderId="4" xfId="1" applyNumberFormat="1" applyFont="1" applyBorder="1" applyAlignment="1" applyProtection="1">
      <alignment horizontal="left"/>
      <protection hidden="1"/>
    </xf>
    <xf numFmtId="0" fontId="17" fillId="0" borderId="5" xfId="1" applyNumberFormat="1" applyFont="1" applyBorder="1" applyAlignment="1" applyProtection="1">
      <alignment horizontal="left"/>
      <protection hidden="1"/>
    </xf>
    <xf numFmtId="0" fontId="17" fillId="0" borderId="6" xfId="1" applyNumberFormat="1" applyFont="1" applyBorder="1" applyAlignment="1" applyProtection="1">
      <alignment horizontal="left"/>
      <protection hidden="1"/>
    </xf>
    <xf numFmtId="166" fontId="11" fillId="2" borderId="4" xfId="0" applyNumberFormat="1" applyFont="1" applyFill="1" applyBorder="1" applyAlignment="1" applyProtection="1">
      <alignment horizontal="center"/>
      <protection locked="0" hidden="1"/>
    </xf>
    <xf numFmtId="166" fontId="11" fillId="2" borderId="5" xfId="0" applyNumberFormat="1" applyFont="1" applyFill="1" applyBorder="1" applyAlignment="1" applyProtection="1">
      <alignment horizontal="center"/>
      <protection locked="0" hidden="1"/>
    </xf>
    <xf numFmtId="166" fontId="11" fillId="2" borderId="6" xfId="0" applyNumberFormat="1" applyFont="1" applyFill="1" applyBorder="1" applyAlignment="1" applyProtection="1">
      <alignment horizontal="center"/>
      <protection locked="0" hidden="1"/>
    </xf>
    <xf numFmtId="0" fontId="17" fillId="0" borderId="2" xfId="1" applyNumberFormat="1" applyFont="1" applyBorder="1" applyAlignment="1" applyProtection="1">
      <alignment horizontal="center"/>
      <protection locked="0" hidden="1"/>
    </xf>
    <xf numFmtId="166" fontId="11" fillId="2" borderId="11" xfId="0" applyNumberFormat="1" applyFont="1" applyFill="1" applyBorder="1" applyAlignment="1" applyProtection="1">
      <alignment horizontal="center"/>
      <protection locked="0" hidden="1"/>
    </xf>
    <xf numFmtId="166" fontId="11" fillId="2" borderId="1" xfId="0" applyNumberFormat="1" applyFont="1" applyFill="1" applyBorder="1" applyAlignment="1" applyProtection="1">
      <alignment horizontal="center"/>
      <protection locked="0" hidden="1"/>
    </xf>
    <xf numFmtId="166" fontId="11" fillId="2" borderId="12" xfId="0" applyNumberFormat="1" applyFont="1" applyFill="1" applyBorder="1" applyAlignment="1" applyProtection="1">
      <alignment horizontal="center"/>
      <protection locked="0" hidden="1"/>
    </xf>
    <xf numFmtId="167" fontId="9" fillId="0" borderId="3" xfId="0" applyNumberFormat="1" applyFont="1" applyBorder="1" applyAlignment="1" applyProtection="1">
      <alignment horizontal="center" vertical="top"/>
      <protection hidden="1"/>
    </xf>
    <xf numFmtId="167" fontId="9" fillId="0" borderId="0" xfId="0" applyNumberFormat="1" applyFont="1" applyAlignment="1" applyProtection="1">
      <alignment horizontal="center" vertical="top"/>
      <protection hidden="1"/>
    </xf>
    <xf numFmtId="0" fontId="2" fillId="0" borderId="5" xfId="0" applyFont="1" applyBorder="1" applyAlignment="1" applyProtection="1">
      <alignment horizontal="right" vertical="top"/>
      <protection hidden="1"/>
    </xf>
    <xf numFmtId="44" fontId="16" fillId="0" borderId="2" xfId="2" applyFont="1" applyBorder="1" applyAlignment="1" applyProtection="1">
      <alignment horizontal="left"/>
      <protection locked="0"/>
    </xf>
    <xf numFmtId="0" fontId="16" fillId="0" borderId="2" xfId="1" applyNumberFormat="1" applyFont="1" applyBorder="1" applyAlignment="1" applyProtection="1">
      <alignment horizontal="center"/>
      <protection locked="0" hidden="1"/>
    </xf>
    <xf numFmtId="14" fontId="16" fillId="0" borderId="2" xfId="0" applyNumberFormat="1" applyFont="1" applyBorder="1" applyAlignment="1" applyProtection="1">
      <alignment horizontal="center"/>
      <protection locked="0"/>
    </xf>
    <xf numFmtId="0" fontId="16" fillId="0" borderId="4" xfId="0" applyFont="1" applyBorder="1" applyAlignment="1" applyProtection="1">
      <alignment horizontal="left"/>
      <protection locked="0" hidden="1"/>
    </xf>
    <xf numFmtId="0" fontId="16" fillId="0" borderId="5" xfId="0" applyFont="1" applyBorder="1" applyAlignment="1" applyProtection="1">
      <alignment horizontal="left"/>
      <protection locked="0" hidden="1"/>
    </xf>
    <xf numFmtId="0" fontId="16" fillId="0" borderId="6" xfId="0" applyFont="1" applyBorder="1" applyAlignment="1" applyProtection="1">
      <alignment horizontal="left"/>
      <protection locked="0" hidden="1"/>
    </xf>
    <xf numFmtId="0" fontId="18" fillId="0" borderId="4" xfId="0" applyFont="1" applyBorder="1" applyAlignment="1" applyProtection="1">
      <alignment horizontal="center"/>
      <protection hidden="1"/>
    </xf>
    <xf numFmtId="0" fontId="18" fillId="0" borderId="5" xfId="0" applyFont="1" applyBorder="1" applyAlignment="1" applyProtection="1">
      <alignment horizontal="center"/>
      <protection hidden="1"/>
    </xf>
    <xf numFmtId="0" fontId="18" fillId="0" borderId="6" xfId="0" applyFont="1" applyBorder="1" applyAlignment="1" applyProtection="1">
      <alignment horizontal="center"/>
      <protection hidden="1"/>
    </xf>
    <xf numFmtId="44" fontId="19" fillId="0" borderId="0" xfId="2" applyFont="1" applyFill="1" applyBorder="1" applyAlignment="1" applyProtection="1">
      <alignment horizontal="center"/>
      <protection hidden="1"/>
    </xf>
    <xf numFmtId="44" fontId="18" fillId="0" borderId="4" xfId="2" applyFont="1" applyFill="1" applyBorder="1" applyAlignment="1" applyProtection="1">
      <alignment horizontal="center"/>
      <protection hidden="1"/>
    </xf>
    <xf numFmtId="44" fontId="18" fillId="0" borderId="5" xfId="2" applyFont="1" applyFill="1" applyBorder="1" applyAlignment="1" applyProtection="1">
      <alignment horizontal="center"/>
      <protection hidden="1"/>
    </xf>
    <xf numFmtId="44" fontId="18" fillId="0" borderId="31" xfId="2" applyFont="1" applyFill="1" applyBorder="1" applyAlignment="1" applyProtection="1">
      <alignment horizontal="center"/>
      <protection hidden="1"/>
    </xf>
    <xf numFmtId="0" fontId="15" fillId="0" borderId="2" xfId="1" applyNumberFormat="1" applyFont="1" applyBorder="1" applyAlignment="1" applyProtection="1">
      <alignment horizontal="center"/>
      <protection locked="0" hidden="1"/>
    </xf>
    <xf numFmtId="167" fontId="9" fillId="0" borderId="4" xfId="1" applyNumberFormat="1" applyFont="1" applyBorder="1" applyAlignment="1" applyProtection="1">
      <alignment horizontal="center"/>
      <protection hidden="1"/>
    </xf>
    <xf numFmtId="167" fontId="9" fillId="0" borderId="5" xfId="1" applyNumberFormat="1" applyFont="1" applyBorder="1" applyAlignment="1" applyProtection="1">
      <alignment horizontal="center"/>
      <protection hidden="1"/>
    </xf>
    <xf numFmtId="167" fontId="9" fillId="0" borderId="6" xfId="1" applyNumberFormat="1" applyFont="1" applyBorder="1" applyAlignment="1" applyProtection="1">
      <alignment horizontal="center"/>
      <protection hidden="1"/>
    </xf>
    <xf numFmtId="43" fontId="9" fillId="0" borderId="1" xfId="1" applyFont="1" applyBorder="1" applyAlignment="1" applyProtection="1">
      <alignment horizontal="center"/>
      <protection hidden="1"/>
    </xf>
    <xf numFmtId="44" fontId="17" fillId="0" borderId="4" xfId="2" applyFont="1" applyBorder="1" applyAlignment="1" applyProtection="1">
      <alignment horizontal="center"/>
      <protection hidden="1"/>
    </xf>
    <xf numFmtId="44" fontId="17" fillId="0" borderId="5" xfId="2" applyFont="1" applyBorder="1" applyAlignment="1" applyProtection="1">
      <alignment horizontal="center"/>
      <protection hidden="1"/>
    </xf>
    <xf numFmtId="44" fontId="17" fillId="0" borderId="6" xfId="2" applyFont="1" applyBorder="1" applyAlignment="1" applyProtection="1">
      <alignment horizontal="center"/>
      <protection hidden="1"/>
    </xf>
    <xf numFmtId="43" fontId="16" fillId="0" borderId="0" xfId="1" applyFont="1" applyBorder="1" applyAlignment="1" applyProtection="1">
      <alignment horizontal="center"/>
      <protection hidden="1"/>
    </xf>
    <xf numFmtId="44" fontId="19" fillId="0" borderId="4" xfId="2" applyFont="1" applyFill="1" applyBorder="1" applyAlignment="1" applyProtection="1">
      <alignment horizontal="center"/>
      <protection hidden="1"/>
    </xf>
    <xf numFmtId="44" fontId="19" fillId="0" borderId="5" xfId="2" applyFont="1" applyFill="1" applyBorder="1" applyAlignment="1" applyProtection="1">
      <alignment horizontal="center"/>
      <protection hidden="1"/>
    </xf>
    <xf numFmtId="44" fontId="19" fillId="0" borderId="6" xfId="2" applyFont="1" applyFill="1" applyBorder="1" applyAlignment="1" applyProtection="1">
      <alignment horizontal="center"/>
      <protection hidden="1"/>
    </xf>
    <xf numFmtId="0" fontId="4" fillId="2" borderId="8" xfId="0" applyFont="1" applyFill="1" applyBorder="1" applyAlignment="1" applyProtection="1">
      <alignment horizontal="center"/>
      <protection hidden="1"/>
    </xf>
    <xf numFmtId="0" fontId="4" fillId="2" borderId="3" xfId="0" applyFont="1" applyFill="1" applyBorder="1" applyAlignment="1" applyProtection="1">
      <alignment horizontal="center"/>
      <protection hidden="1"/>
    </xf>
    <xf numFmtId="0" fontId="4" fillId="2" borderId="7" xfId="0" applyFont="1" applyFill="1" applyBorder="1" applyAlignment="1" applyProtection="1">
      <alignment horizontal="center"/>
      <protection hidden="1"/>
    </xf>
    <xf numFmtId="0" fontId="4" fillId="2" borderId="11" xfId="0" applyFont="1" applyFill="1" applyBorder="1" applyAlignment="1" applyProtection="1">
      <alignment horizontal="center"/>
      <protection hidden="1"/>
    </xf>
    <xf numFmtId="0" fontId="4" fillId="2" borderId="1" xfId="0" applyFont="1" applyFill="1" applyBorder="1" applyAlignment="1" applyProtection="1">
      <alignment horizontal="center"/>
      <protection hidden="1"/>
    </xf>
    <xf numFmtId="0" fontId="4" fillId="2" borderId="12" xfId="0" applyFont="1" applyFill="1" applyBorder="1" applyAlignment="1" applyProtection="1">
      <alignment horizontal="center"/>
      <protection hidden="1"/>
    </xf>
    <xf numFmtId="0" fontId="39" fillId="0" borderId="32" xfId="0" applyFont="1" applyBorder="1" applyAlignment="1" applyProtection="1">
      <alignment horizontal="left"/>
      <protection hidden="1"/>
    </xf>
    <xf numFmtId="0" fontId="39" fillId="0" borderId="5" xfId="0" applyFont="1" applyBorder="1" applyAlignment="1" applyProtection="1">
      <alignment horizontal="left"/>
      <protection hidden="1"/>
    </xf>
    <xf numFmtId="0" fontId="39" fillId="0" borderId="6" xfId="0" applyFont="1" applyBorder="1" applyAlignment="1" applyProtection="1">
      <alignment horizontal="left"/>
      <protection hidden="1"/>
    </xf>
    <xf numFmtId="0" fontId="66" fillId="0" borderId="0" xfId="0" applyFont="1" applyAlignment="1" applyProtection="1">
      <alignment horizontal="right" vertical="top" wrapText="1"/>
      <protection hidden="1"/>
    </xf>
    <xf numFmtId="0" fontId="4" fillId="0" borderId="35" xfId="0" applyFont="1" applyBorder="1" applyAlignment="1" applyProtection="1">
      <alignment horizontal="center"/>
      <protection hidden="1"/>
    </xf>
    <xf numFmtId="0" fontId="4" fillId="0" borderId="36" xfId="0" applyFont="1" applyBorder="1" applyAlignment="1" applyProtection="1">
      <alignment horizontal="center"/>
      <protection hidden="1"/>
    </xf>
    <xf numFmtId="0" fontId="4" fillId="0" borderId="41" xfId="0" applyFont="1" applyBorder="1" applyAlignment="1" applyProtection="1">
      <alignment horizontal="center"/>
      <protection hidden="1"/>
    </xf>
    <xf numFmtId="0" fontId="4" fillId="0" borderId="40" xfId="0" applyFont="1" applyBorder="1" applyAlignment="1" applyProtection="1">
      <alignment horizontal="center"/>
      <protection hidden="1"/>
    </xf>
    <xf numFmtId="0" fontId="60" fillId="0" borderId="21" xfId="0" applyFont="1" applyBorder="1" applyAlignment="1" applyProtection="1">
      <alignment horizontal="center" vertical="top" wrapText="1"/>
      <protection hidden="1"/>
    </xf>
    <xf numFmtId="0" fontId="60" fillId="0" borderId="1" xfId="0" applyFont="1" applyBorder="1" applyAlignment="1" applyProtection="1">
      <alignment horizontal="center" vertical="top" wrapText="1"/>
      <protection hidden="1"/>
    </xf>
    <xf numFmtId="0" fontId="60" fillId="0" borderId="22" xfId="0" applyFont="1" applyBorder="1" applyAlignment="1" applyProtection="1">
      <alignment horizontal="center" vertical="top" wrapText="1"/>
      <protection hidden="1"/>
    </xf>
    <xf numFmtId="0" fontId="4" fillId="2" borderId="2" xfId="0" applyFont="1" applyFill="1" applyBorder="1" applyAlignment="1" applyProtection="1">
      <alignment horizontal="center" wrapText="1"/>
      <protection hidden="1"/>
    </xf>
    <xf numFmtId="43" fontId="9" fillId="0" borderId="0" xfId="1" applyFont="1" applyBorder="1" applyAlignment="1" applyProtection="1">
      <alignment horizontal="center"/>
      <protection hidden="1"/>
    </xf>
    <xf numFmtId="0" fontId="39" fillId="0" borderId="0" xfId="0" applyFont="1" applyAlignment="1" applyProtection="1">
      <alignment horizontal="right"/>
      <protection hidden="1"/>
    </xf>
    <xf numFmtId="0" fontId="13" fillId="0" borderId="2" xfId="0" applyFont="1" applyBorder="1" applyAlignment="1" applyProtection="1">
      <alignment horizontal="center"/>
      <protection locked="0" hidden="1"/>
    </xf>
    <xf numFmtId="0" fontId="14" fillId="0" borderId="2" xfId="0" applyFont="1" applyBorder="1" applyAlignment="1" applyProtection="1">
      <alignment horizontal="center"/>
      <protection locked="0" hidden="1"/>
    </xf>
    <xf numFmtId="0" fontId="61" fillId="0" borderId="21" xfId="0" applyFont="1" applyBorder="1" applyAlignment="1" applyProtection="1">
      <alignment horizontal="left" vertical="top" wrapText="1"/>
      <protection locked="0" hidden="1"/>
    </xf>
    <xf numFmtId="0" fontId="61" fillId="0" borderId="1" xfId="0" applyFont="1" applyBorder="1" applyAlignment="1" applyProtection="1">
      <alignment horizontal="left" vertical="top" wrapText="1"/>
      <protection locked="0" hidden="1"/>
    </xf>
    <xf numFmtId="0" fontId="61" fillId="0" borderId="22" xfId="0" applyFont="1" applyBorder="1" applyAlignment="1" applyProtection="1">
      <alignment horizontal="left" vertical="top" wrapText="1"/>
      <protection locked="0" hidden="1"/>
    </xf>
    <xf numFmtId="0" fontId="4" fillId="0" borderId="37" xfId="0" applyFont="1" applyBorder="1" applyAlignment="1" applyProtection="1">
      <alignment horizontal="center"/>
      <protection hidden="1"/>
    </xf>
    <xf numFmtId="0" fontId="11" fillId="0" borderId="0" xfId="0" applyFont="1" applyAlignment="1" applyProtection="1">
      <alignment horizontal="center"/>
      <protection hidden="1"/>
    </xf>
    <xf numFmtId="44" fontId="16" fillId="0" borderId="14" xfId="2" applyFont="1" applyBorder="1" applyAlignment="1" applyProtection="1">
      <alignment horizontal="center"/>
      <protection hidden="1"/>
    </xf>
    <xf numFmtId="14" fontId="16" fillId="0" borderId="2" xfId="0" applyNumberFormat="1" applyFont="1" applyBorder="1" applyAlignment="1" applyProtection="1">
      <alignment horizontal="center"/>
      <protection locked="0" hidden="1"/>
    </xf>
    <xf numFmtId="0" fontId="39" fillId="0" borderId="3" xfId="0" applyFont="1" applyBorder="1" applyAlignment="1" applyProtection="1">
      <alignment horizontal="left"/>
      <protection hidden="1"/>
    </xf>
    <xf numFmtId="0" fontId="17" fillId="0" borderId="4" xfId="0" applyFont="1" applyBorder="1" applyAlignment="1" applyProtection="1">
      <alignment horizontal="center" vertical="center"/>
      <protection locked="0" hidden="1"/>
    </xf>
    <xf numFmtId="0" fontId="17" fillId="0" borderId="5" xfId="0" applyFont="1" applyBorder="1" applyAlignment="1" applyProtection="1">
      <alignment horizontal="center" vertical="center"/>
      <protection locked="0" hidden="1"/>
    </xf>
    <xf numFmtId="0" fontId="17" fillId="0" borderId="6" xfId="0" applyFont="1" applyBorder="1" applyAlignment="1" applyProtection="1">
      <alignment horizontal="center" vertical="center"/>
      <protection locked="0" hidden="1"/>
    </xf>
    <xf numFmtId="0" fontId="29" fillId="0" borderId="0" xfId="0" applyFont="1" applyAlignment="1" applyProtection="1">
      <alignment horizontal="left"/>
      <protection hidden="1"/>
    </xf>
    <xf numFmtId="0" fontId="4" fillId="0" borderId="8" xfId="0" applyFont="1" applyBorder="1" applyAlignment="1" applyProtection="1">
      <alignment horizontal="center" vertical="top" wrapText="1"/>
      <protection hidden="1"/>
    </xf>
    <xf numFmtId="0" fontId="4" fillId="0" borderId="3" xfId="0" applyFont="1" applyBorder="1" applyAlignment="1" applyProtection="1">
      <alignment horizontal="center" vertical="top" wrapText="1"/>
      <protection hidden="1"/>
    </xf>
    <xf numFmtId="0" fontId="4" fillId="0" borderId="7" xfId="0" applyFont="1" applyBorder="1" applyAlignment="1" applyProtection="1">
      <alignment horizontal="center" vertical="top" wrapText="1"/>
      <protection hidden="1"/>
    </xf>
    <xf numFmtId="0" fontId="16" fillId="0" borderId="11" xfId="0" applyFont="1" applyBorder="1" applyAlignment="1" applyProtection="1">
      <alignment horizontal="center"/>
      <protection locked="0" hidden="1"/>
    </xf>
    <xf numFmtId="0" fontId="16" fillId="0" borderId="1" xfId="0" applyFont="1" applyBorder="1" applyAlignment="1" applyProtection="1">
      <alignment horizontal="center"/>
      <protection locked="0" hidden="1"/>
    </xf>
    <xf numFmtId="0" fontId="16" fillId="0" borderId="12" xfId="0" applyFont="1" applyBorder="1" applyAlignment="1" applyProtection="1">
      <alignment horizontal="center"/>
      <protection locked="0" hidden="1"/>
    </xf>
    <xf numFmtId="49" fontId="17" fillId="0" borderId="2" xfId="0" applyNumberFormat="1" applyFont="1" applyBorder="1" applyAlignment="1" applyProtection="1">
      <alignment horizontal="center"/>
      <protection locked="0" hidden="1"/>
    </xf>
    <xf numFmtId="0" fontId="4" fillId="0" borderId="0" xfId="0" applyFont="1" applyAlignment="1" applyProtection="1">
      <alignment horizontal="right"/>
      <protection hidden="1"/>
    </xf>
    <xf numFmtId="49" fontId="9" fillId="0" borderId="0" xfId="0" applyNumberFormat="1" applyFont="1" applyAlignment="1" applyProtection="1">
      <alignment horizontal="left" wrapText="1"/>
      <protection locked="0" hidden="1"/>
    </xf>
    <xf numFmtId="0" fontId="2" fillId="0" borderId="9" xfId="0" applyFont="1" applyBorder="1" applyAlignment="1" applyProtection="1">
      <alignment horizontal="left"/>
      <protection hidden="1"/>
    </xf>
    <xf numFmtId="0" fontId="87" fillId="2" borderId="8" xfId="0" applyFont="1" applyFill="1" applyBorder="1" applyAlignment="1" applyProtection="1">
      <alignment horizontal="center"/>
      <protection hidden="1"/>
    </xf>
    <xf numFmtId="0" fontId="87" fillId="2" borderId="3" xfId="0" applyFont="1" applyFill="1" applyBorder="1" applyAlignment="1" applyProtection="1">
      <alignment horizontal="center"/>
      <protection hidden="1"/>
    </xf>
    <xf numFmtId="0" fontId="87" fillId="2" borderId="7" xfId="0" applyFont="1" applyFill="1" applyBorder="1" applyAlignment="1" applyProtection="1">
      <alignment horizontal="center"/>
      <protection hidden="1"/>
    </xf>
    <xf numFmtId="0" fontId="87" fillId="2" borderId="11" xfId="0" applyFont="1" applyFill="1" applyBorder="1" applyAlignment="1" applyProtection="1">
      <alignment horizontal="center"/>
      <protection hidden="1"/>
    </xf>
    <xf numFmtId="0" fontId="87" fillId="2" borderId="1" xfId="0" applyFont="1" applyFill="1" applyBorder="1" applyAlignment="1" applyProtection="1">
      <alignment horizontal="center"/>
      <protection hidden="1"/>
    </xf>
    <xf numFmtId="0" fontId="87" fillId="2" borderId="12" xfId="0" applyFont="1" applyFill="1" applyBorder="1" applyAlignment="1" applyProtection="1">
      <alignment horizontal="center"/>
      <protection hidden="1"/>
    </xf>
    <xf numFmtId="44" fontId="18" fillId="0" borderId="19" xfId="2" applyFont="1" applyFill="1" applyBorder="1" applyAlignment="1" applyProtection="1">
      <alignment horizontal="center"/>
      <protection hidden="1"/>
    </xf>
    <xf numFmtId="44" fontId="18" fillId="0" borderId="20" xfId="2" applyFont="1" applyFill="1" applyBorder="1" applyAlignment="1" applyProtection="1">
      <alignment horizontal="center"/>
      <protection hidden="1"/>
    </xf>
    <xf numFmtId="14" fontId="17" fillId="0" borderId="2" xfId="0" applyNumberFormat="1" applyFont="1" applyBorder="1" applyAlignment="1" applyProtection="1">
      <alignment horizontal="center"/>
      <protection locked="0"/>
    </xf>
    <xf numFmtId="0" fontId="17" fillId="0" borderId="4" xfId="0" applyFont="1" applyBorder="1" applyAlignment="1" applyProtection="1">
      <alignment horizontal="left"/>
      <protection locked="0" hidden="1"/>
    </xf>
    <xf numFmtId="0" fontId="17" fillId="0" borderId="5" xfId="0" applyFont="1" applyBorder="1" applyAlignment="1" applyProtection="1">
      <alignment horizontal="left"/>
      <protection locked="0" hidden="1"/>
    </xf>
    <xf numFmtId="0" fontId="17" fillId="0" borderId="6" xfId="0" applyFont="1" applyBorder="1" applyAlignment="1" applyProtection="1">
      <alignment horizontal="left"/>
      <protection locked="0" hidden="1"/>
    </xf>
    <xf numFmtId="0" fontId="17" fillId="0" borderId="2" xfId="0" applyFont="1" applyBorder="1" applyAlignment="1" applyProtection="1">
      <alignment horizontal="center"/>
      <protection locked="0" hidden="1"/>
    </xf>
    <xf numFmtId="44" fontId="17" fillId="0" borderId="2" xfId="2" applyFont="1" applyBorder="1" applyAlignment="1" applyProtection="1">
      <alignment horizontal="left"/>
      <protection locked="0"/>
    </xf>
    <xf numFmtId="0" fontId="41" fillId="0" borderId="0" xfId="0" applyFont="1" applyAlignment="1" applyProtection="1">
      <alignment horizontal="left"/>
      <protection hidden="1"/>
    </xf>
    <xf numFmtId="0" fontId="45" fillId="0" borderId="3" xfId="0" applyFont="1" applyBorder="1" applyAlignment="1" applyProtection="1">
      <alignment horizontal="left" wrapText="1"/>
      <protection locked="0" hidden="1"/>
    </xf>
    <xf numFmtId="0" fontId="45" fillId="0" borderId="0" xfId="0" applyFont="1" applyAlignment="1" applyProtection="1">
      <alignment horizontal="left" wrapText="1"/>
      <protection locked="0" hidden="1"/>
    </xf>
    <xf numFmtId="43" fontId="42" fillId="0" borderId="0" xfId="1" applyFont="1" applyBorder="1" applyAlignment="1" applyProtection="1">
      <alignment horizontal="center"/>
      <protection hidden="1"/>
    </xf>
    <xf numFmtId="165" fontId="17" fillId="0" borderId="4" xfId="0" applyNumberFormat="1" applyFont="1" applyBorder="1" applyAlignment="1" applyProtection="1">
      <alignment horizontal="center"/>
      <protection locked="0" hidden="1"/>
    </xf>
    <xf numFmtId="165" fontId="17" fillId="0" borderId="5" xfId="0" applyNumberFormat="1" applyFont="1" applyBorder="1" applyAlignment="1" applyProtection="1">
      <alignment horizontal="center"/>
      <protection locked="0" hidden="1"/>
    </xf>
    <xf numFmtId="165" fontId="17" fillId="0" borderId="6" xfId="0" applyNumberFormat="1" applyFont="1" applyBorder="1" applyAlignment="1" applyProtection="1">
      <alignment horizontal="center"/>
      <protection locked="0" hidden="1"/>
    </xf>
    <xf numFmtId="0" fontId="28" fillId="0" borderId="47" xfId="0" applyFont="1" applyBorder="1" applyAlignment="1" applyProtection="1">
      <alignment horizontal="left" wrapText="1"/>
      <protection hidden="1"/>
    </xf>
    <xf numFmtId="0" fontId="28" fillId="0" borderId="3" xfId="0" applyFont="1" applyBorder="1" applyAlignment="1" applyProtection="1">
      <alignment horizontal="left" wrapText="1"/>
      <protection hidden="1"/>
    </xf>
    <xf numFmtId="0" fontId="28" fillId="0" borderId="46" xfId="0" applyFont="1" applyBorder="1" applyAlignment="1" applyProtection="1">
      <alignment horizontal="left" wrapText="1"/>
      <protection hidden="1"/>
    </xf>
    <xf numFmtId="44" fontId="17" fillId="0" borderId="0" xfId="2" applyFont="1" applyAlignment="1" applyProtection="1">
      <alignment horizontal="center" vertical="top"/>
      <protection locked="0" hidden="1"/>
    </xf>
    <xf numFmtId="44" fontId="16" fillId="0" borderId="2" xfId="2" applyFont="1" applyFill="1" applyBorder="1" applyAlignment="1" applyProtection="1">
      <alignment horizontal="left"/>
      <protection locked="0"/>
    </xf>
    <xf numFmtId="0" fontId="16" fillId="0" borderId="2" xfId="1" applyNumberFormat="1" applyFont="1" applyFill="1" applyBorder="1" applyAlignment="1" applyProtection="1">
      <alignment horizontal="center"/>
      <protection locked="0" hidden="1"/>
    </xf>
    <xf numFmtId="0" fontId="106" fillId="0" borderId="0" xfId="7" applyFont="1" applyAlignment="1" applyProtection="1">
      <alignment vertical="top"/>
      <protection hidden="1"/>
    </xf>
    <xf numFmtId="0" fontId="29" fillId="0" borderId="0" xfId="0" quotePrefix="1" applyFont="1" applyAlignment="1">
      <alignment horizontal="center"/>
    </xf>
    <xf numFmtId="0" fontId="49" fillId="0" borderId="0" xfId="0" quotePrefix="1" applyFont="1" applyAlignment="1">
      <alignment horizontal="center"/>
    </xf>
    <xf numFmtId="0" fontId="29" fillId="0" borderId="0" xfId="0" applyFont="1" applyAlignment="1">
      <alignment horizontal="center" vertical="center" wrapText="1"/>
    </xf>
    <xf numFmtId="0" fontId="29" fillId="0" borderId="0" xfId="0" applyFont="1" applyAlignment="1">
      <alignment horizontal="center"/>
    </xf>
    <xf numFmtId="0" fontId="31" fillId="0" borderId="0" xfId="0" applyFont="1" applyAlignment="1">
      <alignment horizontal="center"/>
    </xf>
    <xf numFmtId="14" fontId="8" fillId="0" borderId="0" xfId="0" applyNumberFormat="1" applyFont="1" applyAlignment="1">
      <alignment horizontal="center"/>
    </xf>
    <xf numFmtId="14" fontId="8" fillId="0" borderId="0" xfId="0" applyNumberFormat="1" applyFont="1" applyAlignment="1">
      <alignment horizontal="center" wrapText="1"/>
    </xf>
    <xf numFmtId="0" fontId="18" fillId="0" borderId="0" xfId="0" applyFont="1" applyAlignment="1">
      <alignment horizontal="left" vertical="center" wrapText="1" indent="2"/>
    </xf>
    <xf numFmtId="0" fontId="48" fillId="0" borderId="0" xfId="0" applyFont="1" applyAlignment="1">
      <alignment horizontal="left" vertical="center" wrapText="1" indent="3"/>
    </xf>
    <xf numFmtId="0" fontId="29" fillId="0" borderId="0" xfId="0" applyFont="1" applyAlignment="1">
      <alignment horizontal="left" vertical="center" wrapText="1" indent="3"/>
    </xf>
    <xf numFmtId="0" fontId="18" fillId="0" borderId="0" xfId="0" applyFont="1" applyAlignment="1">
      <alignment vertical="top"/>
    </xf>
    <xf numFmtId="0" fontId="20" fillId="0" borderId="0" xfId="0" applyFont="1" applyAlignment="1">
      <alignment horizontal="left" vertical="center" wrapText="1" indent="3"/>
    </xf>
    <xf numFmtId="0" fontId="33" fillId="0" borderId="0" xfId="0" applyFont="1" applyAlignment="1">
      <alignment horizontal="left" vertical="center" wrapText="1" indent="3"/>
    </xf>
    <xf numFmtId="0" fontId="18" fillId="0" borderId="0" xfId="0" applyFont="1" applyAlignment="1">
      <alignment horizontal="left" vertical="center" wrapText="1" indent="3"/>
    </xf>
    <xf numFmtId="0" fontId="33" fillId="0" borderId="0" xfId="0" quotePrefix="1" applyFont="1" applyAlignment="1">
      <alignment horizontal="center"/>
    </xf>
    <xf numFmtId="0" fontId="33" fillId="0" borderId="0" xfId="0" applyFont="1" applyAlignment="1">
      <alignment horizontal="center"/>
    </xf>
    <xf numFmtId="0" fontId="91" fillId="0" borderId="5" xfId="3" applyFont="1" applyBorder="1"/>
    <xf numFmtId="0" fontId="3" fillId="0" borderId="0" xfId="13" applyFont="1" applyAlignment="1" applyProtection="1">
      <alignment horizontal="center" vertical="center"/>
      <protection hidden="1"/>
    </xf>
    <xf numFmtId="0" fontId="96" fillId="0" borderId="27" xfId="3" applyFont="1" applyBorder="1" applyAlignment="1">
      <alignment horizontal="center" vertical="center"/>
    </xf>
    <xf numFmtId="0" fontId="96" fillId="0" borderId="25" xfId="3" applyFont="1" applyBorder="1" applyAlignment="1">
      <alignment horizontal="center" vertical="center"/>
    </xf>
    <xf numFmtId="0" fontId="96" fillId="0" borderId="28" xfId="3" applyFont="1" applyBorder="1" applyAlignment="1">
      <alignment horizontal="center" vertical="center"/>
    </xf>
    <xf numFmtId="0" fontId="97" fillId="0" borderId="14" xfId="3" applyFont="1" applyBorder="1" applyAlignment="1">
      <alignment horizontal="center" wrapText="1"/>
    </xf>
    <xf numFmtId="0" fontId="94" fillId="0" borderId="1" xfId="3" applyFont="1" applyBorder="1"/>
    <xf numFmtId="0" fontId="94" fillId="0" borderId="5" xfId="3" applyFont="1" applyBorder="1" applyAlignment="1">
      <alignment vertical="center" wrapText="1"/>
    </xf>
    <xf numFmtId="0" fontId="22" fillId="0" borderId="19" xfId="3" applyFont="1" applyBorder="1" applyAlignment="1">
      <alignment horizontal="center" vertical="center"/>
    </xf>
    <xf numFmtId="0" fontId="94" fillId="0" borderId="5" xfId="3" applyFont="1" applyBorder="1"/>
    <xf numFmtId="0" fontId="94" fillId="0" borderId="3" xfId="3" applyFont="1" applyBorder="1"/>
    <xf numFmtId="0" fontId="91" fillId="0" borderId="1" xfId="3" applyFont="1" applyBorder="1"/>
    <xf numFmtId="0" fontId="28" fillId="0" borderId="5" xfId="3" applyFont="1" applyBorder="1"/>
    <xf numFmtId="0" fontId="110" fillId="0" borderId="4" xfId="3" applyFont="1" applyBorder="1" applyAlignment="1">
      <alignment horizontal="center" vertical="center"/>
    </xf>
    <xf numFmtId="0" fontId="110" fillId="0" borderId="5" xfId="3" applyFont="1" applyBorder="1" applyAlignment="1">
      <alignment horizontal="center" vertical="center"/>
    </xf>
    <xf numFmtId="0" fontId="110" fillId="0" borderId="6" xfId="3" applyFont="1" applyBorder="1" applyAlignment="1">
      <alignment horizontal="center" vertical="center"/>
    </xf>
    <xf numFmtId="0" fontId="97" fillId="0" borderId="0" xfId="3" applyFont="1" applyAlignment="1">
      <alignment horizontal="center" wrapText="1"/>
    </xf>
    <xf numFmtId="0" fontId="28" fillId="0" borderId="1" xfId="3" applyFont="1" applyBorder="1"/>
    <xf numFmtId="0" fontId="28" fillId="0" borderId="3" xfId="3" applyFont="1" applyBorder="1" applyAlignment="1">
      <alignment vertical="center" wrapText="1"/>
    </xf>
    <xf numFmtId="0" fontId="22" fillId="0" borderId="0" xfId="3" applyFont="1" applyAlignment="1">
      <alignment horizontal="center" wrapText="1"/>
    </xf>
    <xf numFmtId="0" fontId="21" fillId="0" borderId="1" xfId="3" applyBorder="1" applyAlignment="1">
      <alignment horizontal="left" vertical="center"/>
    </xf>
    <xf numFmtId="0" fontId="21" fillId="0" borderId="5" xfId="3" applyBorder="1" applyAlignment="1">
      <alignment horizontal="left" vertical="center"/>
    </xf>
    <xf numFmtId="0" fontId="22" fillId="0" borderId="0" xfId="3" applyFont="1" applyAlignment="1">
      <alignment horizontal="center"/>
    </xf>
    <xf numFmtId="0" fontId="29" fillId="0" borderId="0" xfId="3" applyFont="1" applyAlignment="1">
      <alignment horizontal="center" wrapText="1"/>
    </xf>
    <xf numFmtId="0" fontId="5" fillId="0" borderId="0" xfId="3" applyFont="1" applyAlignment="1">
      <alignment horizontal="center" vertical="top"/>
    </xf>
    <xf numFmtId="0" fontId="18" fillId="0" borderId="1" xfId="3" applyFont="1" applyBorder="1" applyAlignment="1">
      <alignment horizontal="center" vertical="center"/>
    </xf>
    <xf numFmtId="8" fontId="18" fillId="0" borderId="1" xfId="3" applyNumberFormat="1" applyFont="1" applyBorder="1" applyAlignment="1">
      <alignment horizontal="center" vertical="center"/>
    </xf>
    <xf numFmtId="0" fontId="18" fillId="0" borderId="5" xfId="3" applyFont="1" applyBorder="1" applyAlignment="1">
      <alignment horizontal="center" vertical="center"/>
    </xf>
    <xf numFmtId="8" fontId="18" fillId="0" borderId="5" xfId="3" applyNumberFormat="1" applyFont="1" applyBorder="1" applyAlignment="1">
      <alignment horizontal="center" vertical="center"/>
    </xf>
    <xf numFmtId="0" fontId="18" fillId="0" borderId="39" xfId="3" applyFont="1" applyBorder="1" applyAlignment="1">
      <alignment horizontal="center" vertical="center"/>
    </xf>
    <xf numFmtId="8" fontId="18" fillId="0" borderId="39" xfId="3" applyNumberFormat="1" applyFont="1" applyBorder="1" applyAlignment="1">
      <alignment horizontal="center" vertical="center"/>
    </xf>
    <xf numFmtId="0" fontId="18" fillId="0" borderId="61" xfId="3" applyFont="1" applyBorder="1" applyAlignment="1">
      <alignment horizontal="center" vertical="center"/>
    </xf>
    <xf numFmtId="8" fontId="18" fillId="0" borderId="61" xfId="3" applyNumberFormat="1" applyFont="1" applyBorder="1" applyAlignment="1">
      <alignment horizontal="center" vertical="center"/>
    </xf>
    <xf numFmtId="0" fontId="18" fillId="0" borderId="0" xfId="0" applyFont="1" applyAlignment="1">
      <alignment horizontal="center" vertical="top" wrapText="1"/>
    </xf>
    <xf numFmtId="0" fontId="5" fillId="0" borderId="0" xfId="7" applyFont="1" applyBorder="1" applyAlignment="1" applyProtection="1">
      <alignment horizontal="center" wrapText="1"/>
    </xf>
    <xf numFmtId="0" fontId="85" fillId="0" borderId="0" xfId="7" applyFont="1" applyBorder="1" applyAlignment="1" applyProtection="1">
      <alignment horizontal="center" wrapText="1"/>
    </xf>
    <xf numFmtId="0" fontId="96" fillId="0" borderId="0" xfId="3" applyFont="1" applyAlignment="1">
      <alignment horizontal="left" vertical="center" wrapText="1" indent="1"/>
    </xf>
    <xf numFmtId="0" fontId="21" fillId="0" borderId="0" xfId="3" quotePrefix="1" applyAlignment="1">
      <alignment horizontal="left" vertical="center" wrapText="1"/>
    </xf>
    <xf numFmtId="0" fontId="25" fillId="0" borderId="0" xfId="3" applyFont="1" applyAlignment="1">
      <alignment horizontal="center"/>
    </xf>
    <xf numFmtId="0" fontId="21" fillId="0" borderId="1" xfId="3" quotePrefix="1" applyBorder="1" applyAlignment="1">
      <alignment horizontal="left" vertical="center" wrapText="1"/>
    </xf>
    <xf numFmtId="0" fontId="21" fillId="0" borderId="5" xfId="3" applyBorder="1" applyAlignment="1">
      <alignment horizontal="left" vertical="center" wrapText="1"/>
    </xf>
    <xf numFmtId="0" fontId="21" fillId="0" borderId="5" xfId="3" applyBorder="1" applyAlignment="1">
      <alignment horizontal="center" vertical="center"/>
    </xf>
    <xf numFmtId="0" fontId="21" fillId="0" borderId="1" xfId="3" applyBorder="1" applyAlignment="1">
      <alignment horizontal="center" vertical="center"/>
    </xf>
    <xf numFmtId="0" fontId="21" fillId="0" borderId="5" xfId="3" applyBorder="1" applyAlignment="1">
      <alignment horizontal="center" vertical="center" wrapText="1"/>
    </xf>
    <xf numFmtId="0" fontId="112" fillId="0" borderId="0" xfId="0" applyFont="1" applyAlignment="1">
      <alignment horizontal="center"/>
    </xf>
    <xf numFmtId="0" fontId="21" fillId="0" borderId="0" xfId="3" applyAlignment="1">
      <alignment horizontal="center" vertical="center" wrapText="1"/>
    </xf>
    <xf numFmtId="0" fontId="20" fillId="0" borderId="4" xfId="3" applyFont="1" applyBorder="1" applyAlignment="1">
      <alignment horizontal="center" vertical="center"/>
    </xf>
    <xf numFmtId="0" fontId="43" fillId="0" borderId="0" xfId="7" applyBorder="1" applyAlignment="1">
      <alignment horizontal="center" vertical="center"/>
    </xf>
    <xf numFmtId="0" fontId="111" fillId="0" borderId="0" xfId="0" applyFont="1" applyAlignment="1">
      <alignment horizontal="center"/>
    </xf>
    <xf numFmtId="0" fontId="21" fillId="0" borderId="0" xfId="3" applyAlignment="1">
      <alignment horizontal="center" vertical="center"/>
    </xf>
    <xf numFmtId="0" fontId="79" fillId="0" borderId="2" xfId="0" applyFont="1" applyBorder="1" applyAlignment="1">
      <alignment vertical="center" wrapText="1"/>
    </xf>
    <xf numFmtId="0" fontId="79" fillId="0" borderId="4" xfId="0" applyFont="1" applyBorder="1" applyAlignment="1">
      <alignment vertical="center"/>
    </xf>
    <xf numFmtId="0" fontId="79" fillId="0" borderId="5" xfId="0" applyFont="1" applyBorder="1" applyAlignment="1">
      <alignment vertical="center"/>
    </xf>
    <xf numFmtId="0" fontId="79" fillId="0" borderId="6" xfId="0" applyFont="1" applyBorder="1" applyAlignment="1">
      <alignment vertical="center"/>
    </xf>
    <xf numFmtId="0" fontId="81" fillId="6" borderId="2" xfId="0" applyFont="1" applyFill="1" applyBorder="1" applyAlignment="1">
      <alignment horizontal="center" vertical="center" wrapText="1"/>
    </xf>
    <xf numFmtId="0" fontId="80" fillId="5" borderId="4" xfId="0" applyFont="1" applyFill="1" applyBorder="1" applyAlignment="1">
      <alignment vertical="center" wrapText="1"/>
    </xf>
    <xf numFmtId="0" fontId="80" fillId="5" borderId="5" xfId="0" applyFont="1" applyFill="1" applyBorder="1" applyAlignment="1">
      <alignment vertical="center" wrapText="1"/>
    </xf>
    <xf numFmtId="0" fontId="80" fillId="5" borderId="6" xfId="0" applyFont="1" applyFill="1" applyBorder="1" applyAlignment="1">
      <alignment vertical="center" wrapText="1"/>
    </xf>
    <xf numFmtId="0" fontId="82" fillId="0" borderId="1" xfId="0" applyFont="1" applyBorder="1" applyAlignment="1">
      <alignment horizontal="center" vertical="center" wrapText="1"/>
    </xf>
    <xf numFmtId="0" fontId="82" fillId="0" borderId="1" xfId="0" applyFont="1" applyBorder="1" applyAlignment="1">
      <alignment horizontal="center" vertical="center"/>
    </xf>
    <xf numFmtId="0" fontId="83" fillId="6" borderId="2" xfId="0" applyFont="1" applyFill="1" applyBorder="1" applyAlignment="1">
      <alignment horizontal="center" vertical="center" wrapText="1"/>
    </xf>
    <xf numFmtId="0" fontId="83" fillId="0" borderId="5" xfId="0" applyFont="1" applyBorder="1" applyAlignment="1">
      <alignment horizontal="center" vertical="center"/>
    </xf>
    <xf numFmtId="0" fontId="113" fillId="3" borderId="27" xfId="0" applyFont="1" applyFill="1" applyBorder="1" applyAlignment="1">
      <alignment horizontal="left" vertical="center"/>
    </xf>
    <xf numFmtId="0" fontId="113" fillId="3" borderId="25" xfId="0" applyFont="1" applyFill="1" applyBorder="1" applyAlignment="1">
      <alignment horizontal="left" vertical="center"/>
    </xf>
    <xf numFmtId="0" fontId="113" fillId="3" borderId="28" xfId="0" applyFont="1" applyFill="1" applyBorder="1" applyAlignment="1">
      <alignment horizontal="left" vertical="center"/>
    </xf>
    <xf numFmtId="0" fontId="104" fillId="0" borderId="0" xfId="0" applyFont="1" applyAlignment="1">
      <alignment horizontal="center" vertical="center" wrapText="1"/>
    </xf>
    <xf numFmtId="0" fontId="36" fillId="2" borderId="0" xfId="0" applyFont="1" applyFill="1" applyAlignment="1">
      <alignment horizontal="center"/>
    </xf>
    <xf numFmtId="169" fontId="18" fillId="0" borderId="0" xfId="3" applyNumberFormat="1" applyFont="1"/>
  </cellXfs>
  <cellStyles count="14">
    <cellStyle name="Comma" xfId="1" builtinId="3"/>
    <cellStyle name="Currency" xfId="2" builtinId="4"/>
    <cellStyle name="Followed Hyperlink" xfId="8" builtinId="9" hidden="1"/>
    <cellStyle name="Followed Hyperlink" xfId="9" builtinId="9" hidden="1"/>
    <cellStyle name="Followed Hyperlink" xfId="10" builtinId="9" hidden="1"/>
    <cellStyle name="Hyperlink" xfId="7" builtinId="8"/>
    <cellStyle name="Hyperlink 2" xfId="5" xr:uid="{00000000-0005-0000-0000-000006000000}"/>
    <cellStyle name="Normal" xfId="0" builtinId="0"/>
    <cellStyle name="Normal 12 2" xfId="13" xr:uid="{42ACEFEF-45B0-45D0-9F7C-B0E38FFC7072}"/>
    <cellStyle name="Normal 2" xfId="6" xr:uid="{00000000-0005-0000-0000-000008000000}"/>
    <cellStyle name="Normal 2 2" xfId="4" xr:uid="{00000000-0005-0000-0000-000009000000}"/>
    <cellStyle name="Normal 3" xfId="3" xr:uid="{00000000-0005-0000-0000-00000A000000}"/>
    <cellStyle name="Normal 4" xfId="11" xr:uid="{00000000-0005-0000-0000-00000B000000}"/>
    <cellStyle name="Normal 4 2" xfId="12" xr:uid="{00000000-0005-0000-0000-00000C000000}"/>
  </cellStyles>
  <dxfs count="50">
    <dxf>
      <fill>
        <patternFill>
          <bgColor rgb="FFFFFFCC"/>
        </patternFill>
      </fill>
    </dxf>
    <dxf>
      <fill>
        <patternFill>
          <bgColor rgb="FFFFFFCC"/>
        </patternFill>
      </fill>
    </dxf>
    <dxf>
      <fill>
        <patternFill>
          <bgColor theme="0" tint="-0.24994659260841701"/>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ont>
        <color theme="1"/>
      </font>
    </dxf>
    <dxf>
      <font>
        <color theme="0"/>
      </font>
      <fill>
        <patternFill>
          <bgColor theme="1"/>
        </patternFill>
      </fill>
    </dxf>
    <dxf>
      <fill>
        <patternFill>
          <bgColor theme="0" tint="-0.24994659260841701"/>
        </patternFill>
      </fill>
    </dxf>
    <dxf>
      <fill>
        <patternFill>
          <bgColor theme="0"/>
        </patternFill>
      </fill>
    </dxf>
    <dxf>
      <font>
        <color rgb="FFFF0000"/>
      </font>
    </dxf>
    <dxf>
      <fill>
        <patternFill>
          <bgColor rgb="FFFFFFCC"/>
        </patternFill>
      </fill>
    </dxf>
    <dxf>
      <font>
        <color rgb="FFFF0000"/>
      </font>
    </dxf>
    <dxf>
      <font>
        <b/>
        <i val="0"/>
      </font>
    </dxf>
    <dxf>
      <font>
        <b val="0"/>
        <i/>
        <color theme="1"/>
      </font>
    </dxf>
    <dxf>
      <font>
        <b val="0"/>
        <i/>
        <color theme="1"/>
      </font>
    </dxf>
    <dxf>
      <font>
        <b val="0"/>
        <i/>
        <color theme="1"/>
      </font>
    </dxf>
    <dxf>
      <font>
        <b val="0"/>
        <i/>
        <color theme="1"/>
      </font>
    </dxf>
    <dxf>
      <font>
        <b val="0"/>
        <i/>
        <color theme="1"/>
      </font>
    </dxf>
    <dxf>
      <font>
        <b val="0"/>
        <i/>
        <color theme="1"/>
      </font>
    </dxf>
    <dxf>
      <font>
        <b val="0"/>
        <i/>
        <color theme="1"/>
      </font>
    </dxf>
    <dxf>
      <font>
        <b val="0"/>
        <i/>
        <color theme="1"/>
      </font>
    </dxf>
    <dxf>
      <font>
        <b val="0"/>
        <i/>
        <color theme="1"/>
      </font>
    </dxf>
    <dxf>
      <fill>
        <patternFill>
          <bgColor rgb="FFFFFFCC"/>
        </patternFill>
      </fill>
    </dxf>
    <dxf>
      <fill>
        <patternFill>
          <bgColor rgb="FFFFFFCC"/>
        </patternFill>
      </fill>
    </dxf>
    <dxf>
      <font>
        <color theme="0"/>
      </font>
      <fill>
        <patternFill>
          <bgColor theme="1"/>
        </patternFill>
      </fill>
    </dxf>
    <dxf>
      <fill>
        <patternFill>
          <bgColor rgb="FFFFFFCC"/>
        </patternFill>
      </fill>
    </dxf>
    <dxf>
      <fill>
        <patternFill>
          <bgColor rgb="FFFFFFCC"/>
        </patternFill>
      </fill>
    </dxf>
    <dxf>
      <fill>
        <patternFill>
          <bgColor rgb="FFFFFFCC"/>
        </patternFill>
      </fill>
    </dxf>
    <dxf>
      <font>
        <color theme="1"/>
      </font>
    </dxf>
    <dxf>
      <fill>
        <patternFill>
          <bgColor theme="0" tint="-0.24994659260841701"/>
        </patternFill>
      </fill>
    </dxf>
    <dxf>
      <fill>
        <patternFill>
          <bgColor theme="0"/>
        </patternFill>
      </fill>
    </dxf>
    <dxf>
      <font>
        <color theme="0"/>
      </font>
      <fill>
        <patternFill>
          <bgColor theme="1"/>
        </patternFill>
      </fill>
    </dxf>
    <dxf>
      <font>
        <color theme="0"/>
      </font>
      <fill>
        <patternFill>
          <bgColor theme="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2DEB8"/>
      <color rgb="FFC7E0BE"/>
      <color rgb="FFA5CE96"/>
      <color rgb="FFB8D8A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5</xdr:row>
          <xdr:rowOff>171450</xdr:rowOff>
        </xdr:from>
        <xdr:to>
          <xdr:col>1</xdr:col>
          <xdr:colOff>95250</xdr:colOff>
          <xdr:row>7</xdr:row>
          <xdr:rowOff>19050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11</xdr:row>
          <xdr:rowOff>19050</xdr:rowOff>
        </xdr:from>
        <xdr:to>
          <xdr:col>2</xdr:col>
          <xdr:colOff>152400</xdr:colOff>
          <xdr:row>13</xdr:row>
          <xdr:rowOff>9525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4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22</xdr:row>
          <xdr:rowOff>152400</xdr:rowOff>
        </xdr:from>
        <xdr:to>
          <xdr:col>3</xdr:col>
          <xdr:colOff>266700</xdr:colOff>
          <xdr:row>24</xdr:row>
          <xdr:rowOff>19050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4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23</xdr:row>
          <xdr:rowOff>142875</xdr:rowOff>
        </xdr:from>
        <xdr:to>
          <xdr:col>3</xdr:col>
          <xdr:colOff>266700</xdr:colOff>
          <xdr:row>25</xdr:row>
          <xdr:rowOff>9525</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4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12</xdr:row>
          <xdr:rowOff>161925</xdr:rowOff>
        </xdr:from>
        <xdr:to>
          <xdr:col>3</xdr:col>
          <xdr:colOff>266700</xdr:colOff>
          <xdr:row>14</xdr:row>
          <xdr:rowOff>28575</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4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13</xdr:row>
          <xdr:rowOff>133350</xdr:rowOff>
        </xdr:from>
        <xdr:to>
          <xdr:col>3</xdr:col>
          <xdr:colOff>266700</xdr:colOff>
          <xdr:row>14</xdr:row>
          <xdr:rowOff>180975</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4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24</xdr:row>
          <xdr:rowOff>142875</xdr:rowOff>
        </xdr:from>
        <xdr:to>
          <xdr:col>3</xdr:col>
          <xdr:colOff>266700</xdr:colOff>
          <xdr:row>26</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4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31</xdr:row>
          <xdr:rowOff>9525</xdr:rowOff>
        </xdr:from>
        <xdr:to>
          <xdr:col>2</xdr:col>
          <xdr:colOff>152400</xdr:colOff>
          <xdr:row>32</xdr:row>
          <xdr:rowOff>180975</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4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17</xdr:row>
          <xdr:rowOff>19050</xdr:rowOff>
        </xdr:from>
        <xdr:to>
          <xdr:col>2</xdr:col>
          <xdr:colOff>152400</xdr:colOff>
          <xdr:row>18</xdr:row>
          <xdr:rowOff>190500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4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15</xdr:row>
          <xdr:rowOff>28575</xdr:rowOff>
        </xdr:from>
        <xdr:to>
          <xdr:col>2</xdr:col>
          <xdr:colOff>152400</xdr:colOff>
          <xdr:row>16</xdr:row>
          <xdr:rowOff>200025</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4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35</xdr:row>
          <xdr:rowOff>28575</xdr:rowOff>
        </xdr:from>
        <xdr:to>
          <xdr:col>2</xdr:col>
          <xdr:colOff>152400</xdr:colOff>
          <xdr:row>36</xdr:row>
          <xdr:rowOff>200025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4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41</xdr:row>
          <xdr:rowOff>19050</xdr:rowOff>
        </xdr:from>
        <xdr:to>
          <xdr:col>2</xdr:col>
          <xdr:colOff>152400</xdr:colOff>
          <xdr:row>43</xdr:row>
          <xdr:rowOff>9525</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4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45</xdr:row>
          <xdr:rowOff>19050</xdr:rowOff>
        </xdr:from>
        <xdr:to>
          <xdr:col>2</xdr:col>
          <xdr:colOff>152400</xdr:colOff>
          <xdr:row>47</xdr:row>
          <xdr:rowOff>9525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43</xdr:row>
          <xdr:rowOff>28575</xdr:rowOff>
        </xdr:from>
        <xdr:to>
          <xdr:col>2</xdr:col>
          <xdr:colOff>152400</xdr:colOff>
          <xdr:row>45</xdr:row>
          <xdr:rowOff>19050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37</xdr:row>
          <xdr:rowOff>28575</xdr:rowOff>
        </xdr:from>
        <xdr:to>
          <xdr:col>2</xdr:col>
          <xdr:colOff>152400</xdr:colOff>
          <xdr:row>39</xdr:row>
          <xdr:rowOff>19050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4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33</xdr:row>
          <xdr:rowOff>19050</xdr:rowOff>
        </xdr:from>
        <xdr:to>
          <xdr:col>2</xdr:col>
          <xdr:colOff>152400</xdr:colOff>
          <xdr:row>34</xdr:row>
          <xdr:rowOff>190500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4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28</xdr:row>
          <xdr:rowOff>247650</xdr:rowOff>
        </xdr:from>
        <xdr:to>
          <xdr:col>3</xdr:col>
          <xdr:colOff>266700</xdr:colOff>
          <xdr:row>29</xdr:row>
          <xdr:rowOff>180975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29</xdr:row>
          <xdr:rowOff>276225</xdr:rowOff>
        </xdr:from>
        <xdr:to>
          <xdr:col>3</xdr:col>
          <xdr:colOff>266700</xdr:colOff>
          <xdr:row>30</xdr:row>
          <xdr:rowOff>161925</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4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19</xdr:row>
          <xdr:rowOff>28575</xdr:rowOff>
        </xdr:from>
        <xdr:to>
          <xdr:col>3</xdr:col>
          <xdr:colOff>0</xdr:colOff>
          <xdr:row>20</xdr:row>
          <xdr:rowOff>200025</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4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39</xdr:row>
          <xdr:rowOff>28575</xdr:rowOff>
        </xdr:from>
        <xdr:to>
          <xdr:col>2</xdr:col>
          <xdr:colOff>152400</xdr:colOff>
          <xdr:row>40</xdr:row>
          <xdr:rowOff>209550</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4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49</xdr:row>
          <xdr:rowOff>66675</xdr:rowOff>
        </xdr:from>
        <xdr:to>
          <xdr:col>1</xdr:col>
          <xdr:colOff>95250</xdr:colOff>
          <xdr:row>51</xdr:row>
          <xdr:rowOff>38100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26</xdr:row>
          <xdr:rowOff>28575</xdr:rowOff>
        </xdr:from>
        <xdr:to>
          <xdr:col>2</xdr:col>
          <xdr:colOff>152400</xdr:colOff>
          <xdr:row>27</xdr:row>
          <xdr:rowOff>200025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28</xdr:row>
          <xdr:rowOff>38100</xdr:rowOff>
        </xdr:from>
        <xdr:to>
          <xdr:col>3</xdr:col>
          <xdr:colOff>266700</xdr:colOff>
          <xdr:row>28</xdr:row>
          <xdr:rowOff>257175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4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21</xdr:row>
          <xdr:rowOff>19050</xdr:rowOff>
        </xdr:from>
        <xdr:to>
          <xdr:col>2</xdr:col>
          <xdr:colOff>152400</xdr:colOff>
          <xdr:row>23</xdr:row>
          <xdr:rowOff>9525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47</xdr:row>
          <xdr:rowOff>76200</xdr:rowOff>
        </xdr:from>
        <xdr:to>
          <xdr:col>1</xdr:col>
          <xdr:colOff>95250</xdr:colOff>
          <xdr:row>49</xdr:row>
          <xdr:rowOff>38100</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4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xdr:row>
          <xdr:rowOff>76200</xdr:rowOff>
        </xdr:from>
        <xdr:to>
          <xdr:col>1</xdr:col>
          <xdr:colOff>95250</xdr:colOff>
          <xdr:row>8</xdr:row>
          <xdr:rowOff>219075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9</xdr:row>
          <xdr:rowOff>28575</xdr:rowOff>
        </xdr:from>
        <xdr:to>
          <xdr:col>3</xdr:col>
          <xdr:colOff>0</xdr:colOff>
          <xdr:row>10</xdr:row>
          <xdr:rowOff>209550</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4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CONTRLR\Compliance\1%20-%20Active%20Projects\BP.13.06%20Travel%20Payment%20Project\FORMS-MANUALS-GUIDES-FAQs\Travel%20Forms\New%20Travel%20Forms%20Package\Preview%205.26.2016\TA%20TR%20-%20July%201%20Release%20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finance.uncc.edu/sites/finance.uncc.edu/files/media/Travel_Forms_3.02.15_EXAMPLE_NoLimit_Sig%20DRAFT_2.1_L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velAuthorization"/>
      <sheetName val="TravelAdvance"/>
      <sheetName val="DelegationCoverSheet"/>
      <sheetName val="Reimbursement"/>
      <sheetName val="TravelChecklist"/>
      <sheetName val="GroupTravelList"/>
      <sheetName val="Rates"/>
      <sheetName val="LinebyLineGuidance"/>
      <sheetName val="CodingIndex"/>
      <sheetName val="PrepaidCharges"/>
      <sheetName val="TransactionTable"/>
      <sheetName val="CodingTable"/>
      <sheetName val="RelatedLinks"/>
      <sheetName val="Keywords"/>
    </sheetNames>
    <sheetDataSet>
      <sheetData sheetId="0" refreshError="1"/>
      <sheetData sheetId="1" refreshError="1"/>
      <sheetData sheetId="2" refreshError="1"/>
      <sheetData sheetId="3">
        <row r="8">
          <cell r="A8"/>
        </row>
      </sheetData>
      <sheetData sheetId="4" refreshError="1"/>
      <sheetData sheetId="5"/>
      <sheetData sheetId="6" refreshError="1"/>
      <sheetData sheetId="7" refreshError="1"/>
      <sheetData sheetId="8" refreshError="1"/>
      <sheetData sheetId="9">
        <row r="7">
          <cell r="C7"/>
          <cell r="D7"/>
          <cell r="E7"/>
          <cell r="F7"/>
        </row>
        <row r="8">
          <cell r="C8"/>
          <cell r="D8"/>
          <cell r="E8"/>
          <cell r="F8"/>
        </row>
        <row r="9">
          <cell r="C9"/>
          <cell r="D9"/>
          <cell r="E9"/>
          <cell r="F9"/>
        </row>
        <row r="10">
          <cell r="C10"/>
          <cell r="D10"/>
          <cell r="E10"/>
          <cell r="F10"/>
        </row>
        <row r="11">
          <cell r="C11"/>
          <cell r="D11"/>
          <cell r="E11"/>
          <cell r="F11"/>
        </row>
        <row r="12">
          <cell r="C12"/>
          <cell r="D12"/>
          <cell r="E12"/>
          <cell r="F12"/>
        </row>
        <row r="13">
          <cell r="C13"/>
          <cell r="D13"/>
          <cell r="E13"/>
          <cell r="F13"/>
        </row>
        <row r="14">
          <cell r="C14"/>
          <cell r="D14"/>
          <cell r="E14"/>
          <cell r="F14"/>
        </row>
        <row r="15">
          <cell r="C15"/>
          <cell r="D15"/>
          <cell r="E15"/>
          <cell r="F15"/>
        </row>
        <row r="16">
          <cell r="C16"/>
          <cell r="D16"/>
          <cell r="E16"/>
          <cell r="F16"/>
        </row>
        <row r="17">
          <cell r="C17"/>
          <cell r="D17"/>
          <cell r="E17"/>
          <cell r="F17"/>
        </row>
        <row r="18">
          <cell r="C18"/>
          <cell r="D18"/>
          <cell r="E18"/>
          <cell r="F18"/>
        </row>
      </sheetData>
      <sheetData sheetId="10" refreshError="1"/>
      <sheetData sheetId="11">
        <row r="5">
          <cell r="G5"/>
          <cell r="H5"/>
          <cell r="I5"/>
          <cell r="J5"/>
        </row>
        <row r="6">
          <cell r="G6"/>
          <cell r="H6"/>
          <cell r="I6"/>
          <cell r="J6"/>
        </row>
        <row r="7">
          <cell r="G7"/>
          <cell r="H7"/>
          <cell r="I7"/>
          <cell r="J7"/>
        </row>
        <row r="8">
          <cell r="G8"/>
          <cell r="H8"/>
          <cell r="I8"/>
          <cell r="J8"/>
        </row>
        <row r="9">
          <cell r="G9"/>
          <cell r="H9"/>
          <cell r="I9"/>
          <cell r="J9"/>
        </row>
        <row r="10">
          <cell r="G10"/>
          <cell r="H10"/>
          <cell r="I10"/>
          <cell r="J10"/>
        </row>
        <row r="11">
          <cell r="G11"/>
          <cell r="H11"/>
          <cell r="I11"/>
          <cell r="J11"/>
        </row>
        <row r="12">
          <cell r="G12"/>
          <cell r="H12"/>
          <cell r="I12"/>
          <cell r="J12"/>
        </row>
        <row r="13">
          <cell r="G13"/>
          <cell r="H13"/>
          <cell r="I13"/>
          <cell r="J13"/>
        </row>
        <row r="14">
          <cell r="G14"/>
          <cell r="H14"/>
          <cell r="I14"/>
          <cell r="J14"/>
        </row>
        <row r="15">
          <cell r="G15"/>
          <cell r="H15"/>
          <cell r="I15"/>
          <cell r="J15"/>
        </row>
        <row r="16">
          <cell r="G16"/>
          <cell r="H16"/>
          <cell r="I16"/>
          <cell r="J16"/>
        </row>
        <row r="17">
          <cell r="G17"/>
          <cell r="H17"/>
          <cell r="I17"/>
          <cell r="J17"/>
        </row>
        <row r="18">
          <cell r="G18"/>
          <cell r="H18"/>
          <cell r="I18"/>
          <cell r="J18"/>
        </row>
        <row r="19">
          <cell r="G19"/>
          <cell r="H19"/>
          <cell r="I19"/>
          <cell r="J19"/>
        </row>
        <row r="20">
          <cell r="G20"/>
          <cell r="H20"/>
          <cell r="I20"/>
          <cell r="J20"/>
        </row>
        <row r="21">
          <cell r="G21"/>
          <cell r="H21"/>
          <cell r="I21"/>
          <cell r="J21"/>
        </row>
        <row r="22">
          <cell r="G22"/>
          <cell r="H22"/>
          <cell r="I22"/>
          <cell r="J22"/>
        </row>
        <row r="23">
          <cell r="G23"/>
          <cell r="H23"/>
          <cell r="I23"/>
          <cell r="J23"/>
        </row>
        <row r="24">
          <cell r="G24"/>
          <cell r="H24"/>
          <cell r="I24"/>
          <cell r="J24"/>
        </row>
        <row r="25">
          <cell r="G25"/>
          <cell r="H25"/>
          <cell r="I25"/>
          <cell r="J25"/>
        </row>
        <row r="26">
          <cell r="G26"/>
          <cell r="H26"/>
          <cell r="I26"/>
          <cell r="J26"/>
        </row>
        <row r="27">
          <cell r="G27"/>
          <cell r="H27"/>
          <cell r="I27"/>
          <cell r="J27"/>
        </row>
        <row r="28">
          <cell r="G28"/>
          <cell r="H28"/>
          <cell r="I28"/>
          <cell r="J28"/>
        </row>
        <row r="29">
          <cell r="G29"/>
          <cell r="H29"/>
          <cell r="I29"/>
          <cell r="J29"/>
        </row>
        <row r="30">
          <cell r="G30"/>
          <cell r="H30"/>
          <cell r="I30"/>
          <cell r="J30"/>
        </row>
        <row r="31">
          <cell r="G31"/>
          <cell r="H31"/>
          <cell r="I31"/>
          <cell r="J31"/>
        </row>
        <row r="32">
          <cell r="G32"/>
          <cell r="H32"/>
          <cell r="I32"/>
          <cell r="J32"/>
        </row>
        <row r="33">
          <cell r="G33"/>
          <cell r="H33"/>
          <cell r="I33"/>
          <cell r="J33"/>
        </row>
        <row r="34">
          <cell r="G34"/>
          <cell r="H34"/>
          <cell r="I34"/>
          <cell r="J34"/>
        </row>
        <row r="35">
          <cell r="G35"/>
          <cell r="H35"/>
          <cell r="I35"/>
          <cell r="J35"/>
        </row>
        <row r="36">
          <cell r="G36"/>
          <cell r="H36"/>
          <cell r="I36"/>
          <cell r="J36"/>
        </row>
        <row r="37">
          <cell r="G37"/>
          <cell r="H37"/>
          <cell r="I37"/>
          <cell r="J37"/>
        </row>
        <row r="38">
          <cell r="G38"/>
          <cell r="H38"/>
          <cell r="I38"/>
          <cell r="J38"/>
        </row>
        <row r="39">
          <cell r="G39"/>
          <cell r="H39"/>
          <cell r="I39"/>
          <cell r="J39"/>
        </row>
        <row r="40">
          <cell r="G40"/>
          <cell r="H40"/>
          <cell r="I40"/>
          <cell r="J40"/>
        </row>
        <row r="41">
          <cell r="G41"/>
          <cell r="H41"/>
          <cell r="I41"/>
          <cell r="J41"/>
        </row>
        <row r="42">
          <cell r="G42"/>
          <cell r="H42"/>
          <cell r="I42"/>
          <cell r="J42"/>
        </row>
        <row r="43">
          <cell r="G43"/>
          <cell r="H43"/>
          <cell r="I43"/>
          <cell r="J43"/>
        </row>
        <row r="44">
          <cell r="G44"/>
          <cell r="H44"/>
          <cell r="I44"/>
          <cell r="J44"/>
        </row>
        <row r="45">
          <cell r="G45"/>
          <cell r="H45"/>
          <cell r="I45"/>
          <cell r="J45"/>
        </row>
        <row r="46">
          <cell r="G46"/>
          <cell r="H46"/>
          <cell r="I46"/>
          <cell r="J46"/>
        </row>
        <row r="47">
          <cell r="G47"/>
          <cell r="H47"/>
          <cell r="I47"/>
          <cell r="J47"/>
        </row>
        <row r="48">
          <cell r="G48"/>
          <cell r="H48"/>
          <cell r="I48"/>
          <cell r="J48"/>
        </row>
        <row r="49">
          <cell r="G49"/>
          <cell r="H49"/>
          <cell r="I49"/>
          <cell r="J49"/>
        </row>
        <row r="50">
          <cell r="G50"/>
          <cell r="H50"/>
          <cell r="I50"/>
          <cell r="J50"/>
        </row>
        <row r="51">
          <cell r="G51"/>
          <cell r="H51"/>
          <cell r="I51"/>
          <cell r="J51"/>
        </row>
        <row r="52">
          <cell r="G52"/>
          <cell r="H52"/>
          <cell r="I52"/>
          <cell r="J52"/>
        </row>
        <row r="53">
          <cell r="G53"/>
          <cell r="H53"/>
          <cell r="I53"/>
          <cell r="J53"/>
        </row>
        <row r="54">
          <cell r="G54"/>
          <cell r="H54"/>
          <cell r="I54"/>
          <cell r="J54"/>
        </row>
        <row r="55">
          <cell r="G55"/>
          <cell r="H55"/>
          <cell r="I55"/>
          <cell r="J55"/>
        </row>
        <row r="56">
          <cell r="G56"/>
          <cell r="H56"/>
          <cell r="I56"/>
          <cell r="J56"/>
        </row>
        <row r="57">
          <cell r="G57"/>
          <cell r="H57"/>
          <cell r="I57"/>
          <cell r="J57"/>
        </row>
        <row r="58">
          <cell r="G58"/>
          <cell r="H58"/>
          <cell r="I58"/>
          <cell r="J58"/>
        </row>
        <row r="59">
          <cell r="G59"/>
          <cell r="H59"/>
          <cell r="I59"/>
          <cell r="J59"/>
        </row>
        <row r="60">
          <cell r="G60"/>
          <cell r="H60"/>
          <cell r="I60"/>
          <cell r="J60"/>
        </row>
        <row r="61">
          <cell r="G61"/>
          <cell r="H61"/>
          <cell r="I61"/>
          <cell r="J61"/>
        </row>
        <row r="62">
          <cell r="G62"/>
          <cell r="H62"/>
          <cell r="I62"/>
          <cell r="J62"/>
        </row>
        <row r="63">
          <cell r="G63"/>
          <cell r="H63"/>
          <cell r="I63"/>
          <cell r="J63"/>
        </row>
        <row r="64">
          <cell r="G64"/>
          <cell r="H64"/>
          <cell r="I64"/>
          <cell r="J64"/>
        </row>
        <row r="65">
          <cell r="G65"/>
          <cell r="H65"/>
          <cell r="I65"/>
          <cell r="J65"/>
        </row>
        <row r="66">
          <cell r="G66"/>
          <cell r="H66"/>
          <cell r="I66"/>
          <cell r="J66"/>
        </row>
        <row r="67">
          <cell r="G67"/>
          <cell r="H67"/>
          <cell r="I67"/>
          <cell r="J67"/>
        </row>
        <row r="68">
          <cell r="G68"/>
          <cell r="H68"/>
          <cell r="I68"/>
          <cell r="J68"/>
        </row>
        <row r="69">
          <cell r="G69"/>
          <cell r="H69"/>
          <cell r="I69"/>
          <cell r="J69"/>
        </row>
        <row r="70">
          <cell r="G70"/>
          <cell r="H70"/>
          <cell r="I70"/>
          <cell r="J70"/>
        </row>
        <row r="71">
          <cell r="G71"/>
          <cell r="H71"/>
          <cell r="I71"/>
          <cell r="J71"/>
        </row>
        <row r="72">
          <cell r="G72"/>
          <cell r="H72"/>
          <cell r="I72"/>
          <cell r="J72"/>
        </row>
        <row r="73">
          <cell r="G73"/>
          <cell r="H73"/>
          <cell r="I73"/>
          <cell r="J73"/>
        </row>
        <row r="74">
          <cell r="G74"/>
          <cell r="H74"/>
          <cell r="I74"/>
          <cell r="J74"/>
        </row>
        <row r="75">
          <cell r="G75"/>
          <cell r="H75"/>
          <cell r="I75"/>
          <cell r="J75"/>
        </row>
        <row r="76">
          <cell r="G76"/>
          <cell r="H76"/>
          <cell r="I76"/>
          <cell r="J76"/>
        </row>
        <row r="77">
          <cell r="G77"/>
          <cell r="H77"/>
          <cell r="I77"/>
          <cell r="J77"/>
        </row>
        <row r="78">
          <cell r="G78"/>
          <cell r="H78"/>
          <cell r="I78"/>
          <cell r="J78"/>
        </row>
        <row r="79">
          <cell r="G79"/>
          <cell r="H79"/>
          <cell r="I79"/>
          <cell r="J79"/>
        </row>
        <row r="80">
          <cell r="G80"/>
          <cell r="H80"/>
          <cell r="I80"/>
          <cell r="J80"/>
        </row>
        <row r="81">
          <cell r="G81"/>
          <cell r="H81"/>
          <cell r="I81"/>
          <cell r="J81"/>
        </row>
        <row r="82">
          <cell r="G82"/>
          <cell r="H82"/>
          <cell r="I82"/>
          <cell r="J82"/>
        </row>
        <row r="83">
          <cell r="G83"/>
          <cell r="H83"/>
          <cell r="I83"/>
          <cell r="J83"/>
        </row>
        <row r="84">
          <cell r="G84"/>
          <cell r="H84"/>
          <cell r="I84"/>
          <cell r="J84"/>
        </row>
        <row r="85">
          <cell r="G85"/>
          <cell r="H85"/>
          <cell r="I85"/>
          <cell r="J85"/>
        </row>
        <row r="86">
          <cell r="G86"/>
          <cell r="H86"/>
          <cell r="I86"/>
          <cell r="J86"/>
        </row>
      </sheetData>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ngTable"/>
      <sheetName val="PrepaidCharges"/>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research.uncc.edu/departments/office-research-compliance-orc/export-control" TargetMode="External"/><Relationship Id="rId13" Type="http://schemas.openxmlformats.org/officeDocument/2006/relationships/hyperlink" Target="https://finance.charlotte.edu/resources/travel/employee-student-direct-pay-request-esdpr" TargetMode="External"/><Relationship Id="rId3" Type="http://schemas.openxmlformats.org/officeDocument/2006/relationships/hyperlink" Target="https://finance.charlotte.edu/resources/travel/third-party-lodging-policy" TargetMode="External"/><Relationship Id="rId7" Type="http://schemas.openxmlformats.org/officeDocument/2006/relationships/hyperlink" Target="https://research.charlotte.edu/departments/office-research-protections-and-integrity-orpi/export-control/" TargetMode="External"/><Relationship Id="rId12" Type="http://schemas.openxmlformats.org/officeDocument/2006/relationships/hyperlink" Target="https://hr.charlotte.edu/about-hr/personnel-information-memorandums-pims/pim-50-reasonable-accommodation" TargetMode="External"/><Relationship Id="rId2" Type="http://schemas.openxmlformats.org/officeDocument/2006/relationships/hyperlink" Target="https://finance.charlotte.edu/about-us/offices/controllers-office/disbursements/travel" TargetMode="External"/><Relationship Id="rId16" Type="http://schemas.openxmlformats.org/officeDocument/2006/relationships/printerSettings" Target="../printerSettings/printerSettings11.bin"/><Relationship Id="rId1" Type="http://schemas.openxmlformats.org/officeDocument/2006/relationships/hyperlink" Target="https://finance.charlotte.edu/resources/travel/receipt-page" TargetMode="External"/><Relationship Id="rId6" Type="http://schemas.openxmlformats.org/officeDocument/2006/relationships/hyperlink" Target="https://research.charlotte.edu/departments/grants-contracts-administration-gca" TargetMode="External"/><Relationship Id="rId11" Type="http://schemas.openxmlformats.org/officeDocument/2006/relationships/hyperlink" Target="https://49ermart.charlotte.edu/" TargetMode="External"/><Relationship Id="rId5" Type="http://schemas.openxmlformats.org/officeDocument/2006/relationships/hyperlink" Target="https://aoprals.state.gov/content.asp?content_id=184&amp;menu_id=78" TargetMode="External"/><Relationship Id="rId15" Type="http://schemas.openxmlformats.org/officeDocument/2006/relationships/hyperlink" Target="https://finance.charlotte.edu/resources/travel/missing-receipt-affidavit" TargetMode="External"/><Relationship Id="rId10" Type="http://schemas.openxmlformats.org/officeDocument/2006/relationships/hyperlink" Target="https://services.help.charlotte.edu/TDClient/33/Portal/KB/?CategoryID=273" TargetMode="External"/><Relationship Id="rId4" Type="http://schemas.openxmlformats.org/officeDocument/2006/relationships/hyperlink" Target="https://finance.charlotte.edu/resources/travel/travel-manual" TargetMode="External"/><Relationship Id="rId9" Type="http://schemas.openxmlformats.org/officeDocument/2006/relationships/hyperlink" Target="https://www.osbm.nc.gov/" TargetMode="External"/><Relationship Id="rId14" Type="http://schemas.openxmlformats.org/officeDocument/2006/relationships/hyperlink" Target="https://finance.charlotte.edu/resources/travel/entertainment-expenditure-for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sa.gov/travel/plan-book/per-diem-rates" TargetMode="Externa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gsa.gov/travel/plan-book/per-diem-rate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drive.google.com/file/d/1wlZ5HfkbQbZzTS23WOZFgefMA8ZDt8nQ/view?usp=drive_link"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pageSetUpPr fitToPage="1"/>
  </sheetPr>
  <dimension ref="A1:AQ102"/>
  <sheetViews>
    <sheetView showGridLines="0" zoomScaleNormal="100" workbookViewId="0">
      <selection sqref="A1:AM1"/>
    </sheetView>
  </sheetViews>
  <sheetFormatPr defaultColWidth="0" defaultRowHeight="12" zeroHeight="1" x14ac:dyDescent="0.2"/>
  <cols>
    <col min="1" max="10" width="2.42578125" style="105" customWidth="1"/>
    <col min="11" max="11" width="1.5703125" style="105" customWidth="1"/>
    <col min="12" max="15" width="2.42578125" style="105" customWidth="1"/>
    <col min="16" max="16" width="2.7109375" style="105" customWidth="1"/>
    <col min="17" max="17" width="2.42578125" style="105" customWidth="1"/>
    <col min="18" max="18" width="2.7109375" style="105" customWidth="1"/>
    <col min="19" max="19" width="2.5703125" style="105" customWidth="1"/>
    <col min="20" max="20" width="2.7109375" style="105" customWidth="1"/>
    <col min="21" max="21" width="2.42578125" style="105" customWidth="1"/>
    <col min="22" max="22" width="2.7109375" style="105" customWidth="1"/>
    <col min="23" max="24" width="2.5703125" style="105" customWidth="1"/>
    <col min="25" max="42" width="2.42578125" style="105" customWidth="1"/>
    <col min="43" max="43" width="0" style="105" hidden="1" customWidth="1"/>
    <col min="44" max="16384" width="9.140625" style="105" hidden="1"/>
  </cols>
  <sheetData>
    <row r="1" spans="1:39" ht="20.25" x14ac:dyDescent="0.2">
      <c r="A1" s="470" t="s">
        <v>373</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row>
    <row r="2" spans="1:39" ht="15" x14ac:dyDescent="0.25">
      <c r="A2" s="471" t="s">
        <v>66</v>
      </c>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c r="AL2" s="472"/>
      <c r="AM2" s="472"/>
    </row>
    <row r="3" spans="1:39" ht="8.4499999999999993" customHeight="1" x14ac:dyDescent="0.2">
      <c r="AI3" s="473"/>
      <c r="AJ3" s="473"/>
      <c r="AK3" s="473"/>
      <c r="AL3" s="473"/>
      <c r="AM3" s="473"/>
    </row>
    <row r="4" spans="1:39" ht="12.75" x14ac:dyDescent="0.2">
      <c r="B4" s="457" t="s">
        <v>31</v>
      </c>
      <c r="C4" s="457"/>
      <c r="D4" s="82" t="s">
        <v>366</v>
      </c>
      <c r="AI4" s="195"/>
      <c r="AJ4" s="195"/>
      <c r="AK4" s="197"/>
      <c r="AL4" s="197"/>
      <c r="AM4" s="197"/>
    </row>
    <row r="5" spans="1:39" ht="12.75" x14ac:dyDescent="0.2">
      <c r="A5" s="95" t="s">
        <v>142</v>
      </c>
      <c r="B5" s="95" t="s">
        <v>219</v>
      </c>
      <c r="H5" s="227" t="str">
        <f>IF(OR($A$7="",$V$7="",$A$9="",$E$9="",$V$9="",$AF$9="",$A$11="",$M$11="",$V$11="",$Y$11,$A$13="",$M$13="",$S$13="",$Y$13,$A$15=""),Keywords!$X$31,"")</f>
        <v>Please complete all fields below</v>
      </c>
      <c r="AK5" s="155" t="s">
        <v>282</v>
      </c>
      <c r="AL5" s="457" t="s">
        <v>31</v>
      </c>
      <c r="AM5" s="457"/>
    </row>
    <row r="6" spans="1:39" x14ac:dyDescent="0.2">
      <c r="A6" s="449" t="s">
        <v>0</v>
      </c>
      <c r="B6" s="449"/>
      <c r="C6" s="449"/>
      <c r="D6" s="449"/>
      <c r="E6" s="449"/>
      <c r="F6" s="449"/>
      <c r="G6" s="449"/>
      <c r="H6" s="449"/>
      <c r="I6" s="449"/>
      <c r="J6" s="449"/>
      <c r="K6" s="449"/>
      <c r="L6" s="449"/>
      <c r="M6" s="449"/>
      <c r="N6" s="449"/>
      <c r="O6" s="449"/>
      <c r="P6" s="449"/>
      <c r="Q6" s="449"/>
      <c r="R6" s="449"/>
      <c r="S6" s="449"/>
      <c r="T6" s="449"/>
      <c r="U6" s="449"/>
      <c r="V6" s="449" t="s">
        <v>1</v>
      </c>
      <c r="W6" s="449"/>
      <c r="X6" s="449"/>
      <c r="Y6" s="449"/>
      <c r="Z6" s="449"/>
      <c r="AA6" s="449"/>
      <c r="AB6" s="449"/>
      <c r="AC6" s="449"/>
      <c r="AD6" s="449" t="s">
        <v>387</v>
      </c>
      <c r="AE6" s="449"/>
      <c r="AF6" s="449"/>
      <c r="AG6" s="449"/>
      <c r="AH6" s="449"/>
      <c r="AI6" s="449"/>
      <c r="AJ6" s="449"/>
      <c r="AK6" s="449"/>
      <c r="AL6" s="449"/>
      <c r="AM6" s="449"/>
    </row>
    <row r="7" spans="1:39" ht="21.75" x14ac:dyDescent="0.3">
      <c r="A7" s="468"/>
      <c r="B7" s="468"/>
      <c r="C7" s="468"/>
      <c r="D7" s="468"/>
      <c r="E7" s="468"/>
      <c r="F7" s="468"/>
      <c r="G7" s="468"/>
      <c r="H7" s="468"/>
      <c r="I7" s="468"/>
      <c r="J7" s="468"/>
      <c r="K7" s="468"/>
      <c r="L7" s="468"/>
      <c r="M7" s="468"/>
      <c r="N7" s="468"/>
      <c r="O7" s="468"/>
      <c r="P7" s="468"/>
      <c r="Q7" s="468"/>
      <c r="R7" s="468"/>
      <c r="S7" s="468"/>
      <c r="T7" s="468"/>
      <c r="U7" s="468"/>
      <c r="V7" s="468"/>
      <c r="W7" s="468"/>
      <c r="X7" s="468"/>
      <c r="Y7" s="468"/>
      <c r="Z7" s="468"/>
      <c r="AA7" s="468"/>
      <c r="AB7" s="468"/>
      <c r="AC7" s="468"/>
      <c r="AD7" s="469" t="s">
        <v>2</v>
      </c>
      <c r="AE7" s="469"/>
      <c r="AF7" s="469"/>
      <c r="AG7" s="469"/>
      <c r="AH7" s="469"/>
      <c r="AI7" s="469"/>
      <c r="AJ7" s="469"/>
      <c r="AK7" s="469"/>
      <c r="AL7" s="469"/>
      <c r="AM7" s="469"/>
    </row>
    <row r="8" spans="1:39" x14ac:dyDescent="0.2">
      <c r="A8" s="449" t="s">
        <v>3</v>
      </c>
      <c r="B8" s="449"/>
      <c r="C8" s="449"/>
      <c r="D8" s="449"/>
      <c r="E8" s="454" t="s">
        <v>4</v>
      </c>
      <c r="F8" s="455"/>
      <c r="G8" s="455"/>
      <c r="H8" s="455"/>
      <c r="I8" s="455"/>
      <c r="J8" s="455"/>
      <c r="K8" s="455"/>
      <c r="L8" s="455"/>
      <c r="M8" s="455"/>
      <c r="N8" s="455"/>
      <c r="O8" s="455"/>
      <c r="P8" s="455"/>
      <c r="Q8" s="455"/>
      <c r="R8" s="455"/>
      <c r="S8" s="455"/>
      <c r="T8" s="455"/>
      <c r="U8" s="455"/>
      <c r="V8" s="454" t="s">
        <v>5</v>
      </c>
      <c r="W8" s="455"/>
      <c r="X8" s="455"/>
      <c r="Y8" s="455"/>
      <c r="Z8" s="455"/>
      <c r="AA8" s="455"/>
      <c r="AB8" s="455"/>
      <c r="AC8" s="455"/>
      <c r="AD8" s="455"/>
      <c r="AE8" s="456"/>
      <c r="AF8" s="454" t="s">
        <v>417</v>
      </c>
      <c r="AG8" s="455"/>
      <c r="AH8" s="455"/>
      <c r="AI8" s="455"/>
      <c r="AJ8" s="455"/>
      <c r="AK8" s="455"/>
      <c r="AL8" s="455"/>
      <c r="AM8" s="456"/>
    </row>
    <row r="9" spans="1:39" ht="15.75" x14ac:dyDescent="0.25">
      <c r="A9" s="463"/>
      <c r="B9" s="463"/>
      <c r="C9" s="463"/>
      <c r="D9" s="463"/>
      <c r="E9" s="451"/>
      <c r="F9" s="452"/>
      <c r="G9" s="452"/>
      <c r="H9" s="452"/>
      <c r="I9" s="452"/>
      <c r="J9" s="452"/>
      <c r="K9" s="452"/>
      <c r="L9" s="452"/>
      <c r="M9" s="452"/>
      <c r="N9" s="452"/>
      <c r="O9" s="452"/>
      <c r="P9" s="452"/>
      <c r="Q9" s="452"/>
      <c r="R9" s="452"/>
      <c r="S9" s="452"/>
      <c r="T9" s="452"/>
      <c r="U9" s="453"/>
      <c r="V9" s="464"/>
      <c r="W9" s="465"/>
      <c r="X9" s="465"/>
      <c r="Y9" s="465"/>
      <c r="Z9" s="465"/>
      <c r="AA9" s="465"/>
      <c r="AB9" s="465"/>
      <c r="AC9" s="465"/>
      <c r="AD9" s="465"/>
      <c r="AE9" s="465"/>
      <c r="AF9" s="464"/>
      <c r="AG9" s="465"/>
      <c r="AH9" s="465"/>
      <c r="AI9" s="465"/>
      <c r="AJ9" s="465"/>
      <c r="AK9" s="465"/>
      <c r="AL9" s="465"/>
      <c r="AM9" s="466"/>
    </row>
    <row r="10" spans="1:39" s="30" customFormat="1" ht="15" customHeight="1" x14ac:dyDescent="0.2">
      <c r="A10" s="449" t="s">
        <v>6</v>
      </c>
      <c r="B10" s="449"/>
      <c r="C10" s="449"/>
      <c r="D10" s="449"/>
      <c r="E10" s="449"/>
      <c r="F10" s="449"/>
      <c r="G10" s="449"/>
      <c r="H10" s="449"/>
      <c r="I10" s="449"/>
      <c r="J10" s="449"/>
      <c r="K10" s="449"/>
      <c r="L10" s="449"/>
      <c r="M10" s="449" t="s">
        <v>7</v>
      </c>
      <c r="N10" s="449"/>
      <c r="O10" s="449"/>
      <c r="P10" s="449"/>
      <c r="Q10" s="449"/>
      <c r="R10" s="449"/>
      <c r="S10" s="449"/>
      <c r="T10" s="449"/>
      <c r="U10" s="449"/>
      <c r="V10" s="467" t="s">
        <v>204</v>
      </c>
      <c r="W10" s="467"/>
      <c r="X10" s="467"/>
      <c r="Y10" s="454" t="s">
        <v>416</v>
      </c>
      <c r="Z10" s="455"/>
      <c r="AA10" s="455"/>
      <c r="AB10" s="455"/>
      <c r="AC10" s="455"/>
      <c r="AD10" s="455"/>
      <c r="AE10" s="455"/>
      <c r="AF10" s="455"/>
      <c r="AG10" s="455"/>
      <c r="AH10" s="455"/>
      <c r="AI10" s="455"/>
      <c r="AJ10" s="455"/>
      <c r="AK10" s="455"/>
      <c r="AL10" s="455"/>
      <c r="AM10" s="456"/>
    </row>
    <row r="11" spans="1:39" ht="15" customHeight="1" x14ac:dyDescent="0.25">
      <c r="A11" s="457"/>
      <c r="B11" s="457"/>
      <c r="C11" s="457"/>
      <c r="D11" s="457"/>
      <c r="E11" s="457"/>
      <c r="F11" s="457"/>
      <c r="G11" s="457"/>
      <c r="H11" s="457"/>
      <c r="I11" s="457"/>
      <c r="J11" s="457"/>
      <c r="K11" s="457"/>
      <c r="L11" s="457"/>
      <c r="M11" s="457"/>
      <c r="N11" s="457"/>
      <c r="O11" s="457"/>
      <c r="P11" s="457"/>
      <c r="Q11" s="457"/>
      <c r="R11" s="457"/>
      <c r="S11" s="457"/>
      <c r="T11" s="457"/>
      <c r="U11" s="457"/>
      <c r="V11" s="458" t="s">
        <v>9</v>
      </c>
      <c r="W11" s="458"/>
      <c r="X11" s="459"/>
      <c r="Y11" s="460"/>
      <c r="Z11" s="461"/>
      <c r="AA11" s="461"/>
      <c r="AB11" s="461"/>
      <c r="AC11" s="461"/>
      <c r="AD11" s="461"/>
      <c r="AE11" s="461"/>
      <c r="AF11" s="461"/>
      <c r="AG11" s="461"/>
      <c r="AH11" s="461"/>
      <c r="AI11" s="461"/>
      <c r="AJ11" s="461"/>
      <c r="AK11" s="461"/>
      <c r="AL11" s="461"/>
      <c r="AM11" s="462"/>
    </row>
    <row r="12" spans="1:39" ht="15" customHeight="1" x14ac:dyDescent="0.2">
      <c r="A12" s="449" t="s">
        <v>461</v>
      </c>
      <c r="B12" s="449"/>
      <c r="C12" s="449"/>
      <c r="D12" s="449"/>
      <c r="E12" s="449"/>
      <c r="F12" s="449"/>
      <c r="G12" s="449"/>
      <c r="H12" s="449"/>
      <c r="I12" s="449"/>
      <c r="J12" s="449"/>
      <c r="K12" s="449"/>
      <c r="L12" s="449"/>
      <c r="M12" s="449" t="s">
        <v>11</v>
      </c>
      <c r="N12" s="449"/>
      <c r="O12" s="449"/>
      <c r="P12" s="449"/>
      <c r="Q12" s="449"/>
      <c r="R12" s="449"/>
      <c r="S12" s="449" t="s">
        <v>12</v>
      </c>
      <c r="T12" s="449"/>
      <c r="U12" s="449"/>
      <c r="V12" s="449"/>
      <c r="W12" s="449"/>
      <c r="X12" s="454"/>
      <c r="Y12" s="454" t="s">
        <v>8</v>
      </c>
      <c r="Z12" s="455"/>
      <c r="AA12" s="455"/>
      <c r="AB12" s="455"/>
      <c r="AC12" s="455"/>
      <c r="AD12" s="455"/>
      <c r="AE12" s="455"/>
      <c r="AF12" s="455"/>
      <c r="AG12" s="455"/>
      <c r="AH12" s="455"/>
      <c r="AI12" s="455"/>
      <c r="AJ12" s="455"/>
      <c r="AK12" s="455"/>
      <c r="AL12" s="455"/>
      <c r="AM12" s="456"/>
    </row>
    <row r="13" spans="1:39" ht="15.75" x14ac:dyDescent="0.25">
      <c r="A13" s="437"/>
      <c r="B13" s="437"/>
      <c r="C13" s="437"/>
      <c r="D13" s="437"/>
      <c r="E13" s="437"/>
      <c r="F13" s="437"/>
      <c r="G13" s="437"/>
      <c r="H13" s="437"/>
      <c r="I13" s="437"/>
      <c r="J13" s="437"/>
      <c r="K13" s="437"/>
      <c r="L13" s="437"/>
      <c r="M13" s="438"/>
      <c r="N13" s="438"/>
      <c r="O13" s="438"/>
      <c r="P13" s="438"/>
      <c r="Q13" s="438"/>
      <c r="R13" s="438"/>
      <c r="S13" s="438"/>
      <c r="T13" s="438"/>
      <c r="U13" s="438"/>
      <c r="V13" s="438"/>
      <c r="W13" s="438"/>
      <c r="X13" s="439"/>
      <c r="Y13" s="440"/>
      <c r="Z13" s="441"/>
      <c r="AA13" s="441"/>
      <c r="AB13" s="441"/>
      <c r="AC13" s="441"/>
      <c r="AD13" s="441"/>
      <c r="AE13" s="441"/>
      <c r="AF13" s="441"/>
      <c r="AG13" s="441"/>
      <c r="AH13" s="441"/>
      <c r="AI13" s="441"/>
      <c r="AJ13" s="441"/>
      <c r="AK13" s="441"/>
      <c r="AL13" s="441"/>
      <c r="AM13" s="442"/>
    </row>
    <row r="14" spans="1:39" ht="12" customHeight="1" x14ac:dyDescent="0.2">
      <c r="A14" s="454" t="s">
        <v>13</v>
      </c>
      <c r="B14" s="455"/>
      <c r="C14" s="455"/>
      <c r="D14" s="455"/>
      <c r="E14" s="455"/>
      <c r="F14" s="456"/>
      <c r="G14" s="454" t="s">
        <v>549</v>
      </c>
      <c r="H14" s="455"/>
      <c r="I14" s="455"/>
      <c r="J14" s="455"/>
      <c r="K14" s="455"/>
      <c r="L14" s="456"/>
      <c r="M14" s="449" t="s">
        <v>117</v>
      </c>
      <c r="N14" s="449"/>
      <c r="O14" s="449"/>
      <c r="P14" s="449"/>
      <c r="Q14" s="449"/>
      <c r="R14" s="449"/>
      <c r="S14" s="449"/>
      <c r="T14" s="449"/>
      <c r="U14" s="449"/>
      <c r="V14" s="449"/>
      <c r="W14" s="449"/>
      <c r="X14" s="449"/>
      <c r="Y14" s="443"/>
      <c r="Z14" s="444"/>
      <c r="AA14" s="444"/>
      <c r="AB14" s="444"/>
      <c r="AC14" s="444"/>
      <c r="AD14" s="444"/>
      <c r="AE14" s="444"/>
      <c r="AF14" s="444"/>
      <c r="AG14" s="444"/>
      <c r="AH14" s="444"/>
      <c r="AI14" s="444"/>
      <c r="AJ14" s="444"/>
      <c r="AK14" s="444"/>
      <c r="AL14" s="444"/>
      <c r="AM14" s="445"/>
    </row>
    <row r="15" spans="1:39" ht="15.75" x14ac:dyDescent="0.25">
      <c r="A15" s="451"/>
      <c r="B15" s="452"/>
      <c r="C15" s="452"/>
      <c r="D15" s="452"/>
      <c r="E15" s="452"/>
      <c r="F15" s="452"/>
      <c r="G15" s="451"/>
      <c r="H15" s="452"/>
      <c r="I15" s="452"/>
      <c r="J15" s="452"/>
      <c r="K15" s="452"/>
      <c r="L15" s="453"/>
      <c r="M15" s="450"/>
      <c r="N15" s="450"/>
      <c r="O15" s="450"/>
      <c r="P15" s="450"/>
      <c r="Q15" s="450"/>
      <c r="R15" s="450"/>
      <c r="S15" s="450"/>
      <c r="T15" s="450"/>
      <c r="U15" s="450"/>
      <c r="V15" s="450"/>
      <c r="W15" s="450"/>
      <c r="X15" s="450"/>
      <c r="Y15" s="446"/>
      <c r="Z15" s="447"/>
      <c r="AA15" s="447"/>
      <c r="AB15" s="447"/>
      <c r="AC15" s="447"/>
      <c r="AD15" s="447"/>
      <c r="AE15" s="447"/>
      <c r="AF15" s="447"/>
      <c r="AG15" s="447"/>
      <c r="AH15" s="447"/>
      <c r="AI15" s="447"/>
      <c r="AJ15" s="447"/>
      <c r="AK15" s="447"/>
      <c r="AL15" s="447"/>
      <c r="AM15" s="448"/>
    </row>
    <row r="16" spans="1:39" ht="6" customHeight="1" x14ac:dyDescent="0.2">
      <c r="A16" s="95"/>
      <c r="B16" s="95"/>
      <c r="S16" s="142"/>
      <c r="T16" s="142"/>
      <c r="U16" s="142"/>
      <c r="V16" s="142"/>
      <c r="W16" s="142"/>
      <c r="X16" s="142"/>
    </row>
    <row r="17" spans="1:43" ht="12.75" x14ac:dyDescent="0.2">
      <c r="A17" s="420" t="s">
        <v>374</v>
      </c>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row>
    <row r="18" spans="1:43" ht="15" customHeight="1" x14ac:dyDescent="0.2">
      <c r="A18" s="421" t="s">
        <v>391</v>
      </c>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row>
    <row r="19" spans="1:43" ht="15" customHeight="1" x14ac:dyDescent="0.2">
      <c r="A19" s="421" t="s">
        <v>392</v>
      </c>
      <c r="B19" s="421"/>
      <c r="C19" s="421"/>
      <c r="D19" s="421"/>
      <c r="E19" s="421"/>
      <c r="F19" s="421"/>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421"/>
      <c r="AI19" s="421"/>
      <c r="AJ19" s="421"/>
      <c r="AK19" s="421"/>
      <c r="AL19" s="421"/>
      <c r="AM19" s="421"/>
    </row>
    <row r="20" spans="1:43" ht="15" customHeight="1" x14ac:dyDescent="0.2">
      <c r="A20" s="422" t="s">
        <v>394</v>
      </c>
      <c r="B20" s="422"/>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2"/>
      <c r="AJ20" s="422"/>
      <c r="AK20" s="422"/>
      <c r="AL20" s="422"/>
      <c r="AM20" s="422"/>
    </row>
    <row r="21" spans="1:43" ht="15" customHeight="1" thickBot="1" x14ac:dyDescent="0.25">
      <c r="A21" s="421" t="s">
        <v>393</v>
      </c>
      <c r="B21" s="421"/>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row>
    <row r="22" spans="1:43" ht="15" customHeight="1" thickTop="1" x14ac:dyDescent="0.2">
      <c r="A22" s="423" t="s">
        <v>390</v>
      </c>
      <c r="B22" s="424"/>
      <c r="C22" s="424"/>
      <c r="D22" s="424"/>
      <c r="E22" s="424"/>
      <c r="F22" s="424"/>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424"/>
      <c r="AL22" s="424"/>
      <c r="AM22" s="425"/>
    </row>
    <row r="23" spans="1:43" ht="15" customHeight="1" x14ac:dyDescent="0.2">
      <c r="A23" s="426" t="s">
        <v>389</v>
      </c>
      <c r="B23" s="427"/>
      <c r="C23" s="427"/>
      <c r="D23" s="427"/>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c r="AD23" s="427"/>
      <c r="AE23" s="427"/>
      <c r="AF23" s="427"/>
      <c r="AG23" s="427"/>
      <c r="AH23" s="427"/>
      <c r="AI23" s="427"/>
      <c r="AJ23" s="427"/>
      <c r="AK23" s="427"/>
      <c r="AL23" s="427"/>
      <c r="AM23" s="428"/>
    </row>
    <row r="24" spans="1:43" ht="15" customHeight="1" x14ac:dyDescent="0.2">
      <c r="A24" s="429" t="s">
        <v>464</v>
      </c>
      <c r="B24" s="422"/>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2"/>
      <c r="AH24" s="422"/>
      <c r="AI24" s="422"/>
      <c r="AJ24" s="422"/>
      <c r="AK24" s="422"/>
      <c r="AL24" s="422"/>
      <c r="AM24" s="430"/>
    </row>
    <row r="25" spans="1:43" ht="15" customHeight="1" thickBot="1" x14ac:dyDescent="0.25">
      <c r="A25" s="431" t="s">
        <v>375</v>
      </c>
      <c r="B25" s="432"/>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3"/>
    </row>
    <row r="26" spans="1:43" ht="14.25" thickTop="1" x14ac:dyDescent="0.2">
      <c r="H26" s="109"/>
      <c r="I26" s="209"/>
      <c r="J26" s="209"/>
      <c r="K26" s="209"/>
      <c r="L26" s="209"/>
      <c r="M26" s="209"/>
      <c r="N26" s="210"/>
      <c r="O26" s="210"/>
      <c r="P26" s="210"/>
      <c r="Q26" s="434" t="str">
        <f>IF(AND(Y28&gt;0,OR(R29=Keywords!J5,R29="")),Keywords!X31,"")</f>
        <v/>
      </c>
      <c r="R26" s="434"/>
      <c r="S26" s="434"/>
      <c r="T26" s="434"/>
      <c r="U26" s="434"/>
      <c r="V26" s="434"/>
      <c r="W26" s="434"/>
      <c r="X26" s="434"/>
      <c r="Y26" s="434"/>
      <c r="Z26" s="434"/>
      <c r="AA26" s="434"/>
      <c r="AB26" s="434"/>
      <c r="AC26" s="434"/>
      <c r="AD26" s="434"/>
      <c r="AE26" s="210"/>
      <c r="AF26" s="210"/>
      <c r="AG26" s="210"/>
      <c r="AH26" s="210"/>
      <c r="AI26" s="209"/>
      <c r="AJ26" s="209"/>
      <c r="AK26" s="209"/>
      <c r="AL26" s="209"/>
      <c r="AM26" s="209"/>
    </row>
    <row r="27" spans="1:43" ht="12.4" customHeight="1" x14ac:dyDescent="0.2">
      <c r="A27" s="212"/>
      <c r="B27" s="212"/>
      <c r="C27" s="212"/>
      <c r="D27" s="212"/>
      <c r="E27" s="212"/>
      <c r="F27" s="212"/>
      <c r="G27" s="212"/>
      <c r="H27" s="212"/>
      <c r="I27" s="212"/>
      <c r="J27" s="435" t="s">
        <v>376</v>
      </c>
      <c r="K27" s="435"/>
      <c r="L27" s="435"/>
      <c r="M27" s="435"/>
      <c r="N27" s="435"/>
      <c r="O27" s="435"/>
      <c r="P27" s="435"/>
      <c r="Q27" s="435"/>
      <c r="R27" s="435"/>
      <c r="S27" s="435"/>
      <c r="T27" s="435"/>
      <c r="U27" s="435"/>
      <c r="V27" s="435"/>
      <c r="W27" s="435"/>
      <c r="X27" s="435"/>
      <c r="Y27" s="436"/>
      <c r="Z27" s="436"/>
      <c r="AA27" s="436"/>
      <c r="AB27" s="436"/>
      <c r="AC27" s="436"/>
      <c r="AD27" s="212"/>
      <c r="AE27" s="212"/>
      <c r="AF27" s="212"/>
      <c r="AG27" s="212"/>
      <c r="AH27" s="212"/>
      <c r="AI27" s="212"/>
      <c r="AJ27" s="212"/>
      <c r="AK27" s="212"/>
      <c r="AL27" s="212"/>
      <c r="AM27" s="212"/>
    </row>
    <row r="28" spans="1:43" ht="18.75" customHeight="1" x14ac:dyDescent="0.25">
      <c r="A28" s="212"/>
      <c r="B28" s="212"/>
      <c r="C28" s="212"/>
      <c r="D28" s="212"/>
      <c r="E28" s="212"/>
      <c r="F28" s="212"/>
      <c r="G28" s="212"/>
      <c r="H28" s="212"/>
      <c r="I28" s="212"/>
      <c r="J28" s="398" t="s">
        <v>377</v>
      </c>
      <c r="K28" s="399"/>
      <c r="L28" s="399"/>
      <c r="M28" s="399"/>
      <c r="N28" s="399"/>
      <c r="O28" s="399"/>
      <c r="P28" s="399"/>
      <c r="Q28" s="399"/>
      <c r="R28" s="415"/>
      <c r="S28" s="415"/>
      <c r="T28" s="415"/>
      <c r="U28" s="415"/>
      <c r="V28" s="415"/>
      <c r="W28" s="415"/>
      <c r="X28" s="416"/>
      <c r="Y28" s="417">
        <v>0</v>
      </c>
      <c r="Z28" s="418"/>
      <c r="AA28" s="418"/>
      <c r="AB28" s="418"/>
      <c r="AC28" s="418"/>
      <c r="AD28" s="419"/>
      <c r="AE28" s="212"/>
      <c r="AF28" s="212"/>
      <c r="AG28" s="212"/>
      <c r="AH28" s="212"/>
      <c r="AI28" s="212"/>
      <c r="AJ28" s="212"/>
      <c r="AK28" s="212"/>
      <c r="AL28" s="212"/>
      <c r="AM28" s="212"/>
    </row>
    <row r="29" spans="1:43" ht="18.75" customHeight="1" x14ac:dyDescent="0.2">
      <c r="A29" s="212"/>
      <c r="B29" s="212"/>
      <c r="C29" s="212"/>
      <c r="D29" s="212"/>
      <c r="E29" s="212"/>
      <c r="F29" s="212"/>
      <c r="G29" s="212"/>
      <c r="H29" s="212"/>
      <c r="I29" s="212"/>
      <c r="J29" s="398" t="s">
        <v>378</v>
      </c>
      <c r="K29" s="399"/>
      <c r="L29" s="399"/>
      <c r="M29" s="399"/>
      <c r="N29" s="399"/>
      <c r="O29" s="399"/>
      <c r="P29" s="399"/>
      <c r="Q29" s="400"/>
      <c r="R29" s="401"/>
      <c r="S29" s="402"/>
      <c r="T29" s="402"/>
      <c r="U29" s="402"/>
      <c r="V29" s="402"/>
      <c r="W29" s="402"/>
      <c r="X29" s="402"/>
      <c r="Y29" s="402"/>
      <c r="Z29" s="402"/>
      <c r="AA29" s="402"/>
      <c r="AB29" s="402"/>
      <c r="AC29" s="402"/>
      <c r="AD29" s="403"/>
      <c r="AE29" s="212"/>
      <c r="AF29" s="212"/>
      <c r="AG29" s="212"/>
      <c r="AH29" s="212"/>
      <c r="AI29" s="212"/>
      <c r="AJ29" s="212"/>
      <c r="AK29" s="212"/>
      <c r="AL29" s="212"/>
      <c r="AM29" s="212"/>
      <c r="AQ29" s="120"/>
    </row>
    <row r="30" spans="1:43" ht="15" customHeight="1" x14ac:dyDescent="0.2">
      <c r="B30" s="211"/>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row>
    <row r="31" spans="1:43" ht="15" customHeight="1" x14ac:dyDescent="0.2">
      <c r="B31" s="211"/>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row>
    <row r="32" spans="1:43" ht="15" customHeight="1" thickBot="1" x14ac:dyDescent="0.25">
      <c r="A32" s="127"/>
      <c r="B32" s="404" t="s">
        <v>400</v>
      </c>
      <c r="C32" s="405"/>
      <c r="D32" s="405"/>
      <c r="E32" s="405"/>
      <c r="F32" s="405"/>
      <c r="G32" s="405"/>
      <c r="H32" s="405"/>
      <c r="I32" s="405"/>
      <c r="J32" s="405"/>
      <c r="K32" s="405"/>
      <c r="L32" s="405"/>
      <c r="M32" s="405"/>
      <c r="N32" s="405"/>
      <c r="O32" s="405"/>
      <c r="P32" s="405"/>
      <c r="Q32" s="405"/>
      <c r="R32" s="405"/>
      <c r="S32" s="405"/>
      <c r="T32" s="213"/>
      <c r="U32" s="257"/>
      <c r="V32" s="121" t="s">
        <v>222</v>
      </c>
      <c r="W32" s="127" t="s">
        <v>244</v>
      </c>
    </row>
    <row r="33" spans="1:39" ht="13.5" customHeight="1" x14ac:dyDescent="0.2">
      <c r="B33" s="406" t="str">
        <f>IF(V7="","",V7)</f>
        <v/>
      </c>
      <c r="C33" s="407"/>
      <c r="D33" s="407"/>
      <c r="E33" s="407"/>
      <c r="F33" s="407"/>
      <c r="G33" s="407"/>
      <c r="H33" s="408"/>
      <c r="I33" s="408"/>
      <c r="J33" s="408"/>
      <c r="K33" s="228"/>
      <c r="L33" s="409"/>
      <c r="M33" s="409"/>
      <c r="N33" s="409"/>
      <c r="O33" s="410"/>
      <c r="P33" s="410"/>
      <c r="Q33" s="410"/>
      <c r="R33" s="410"/>
      <c r="S33" s="411"/>
      <c r="V33" s="381" t="s">
        <v>501</v>
      </c>
      <c r="W33" s="382"/>
      <c r="X33" s="382"/>
      <c r="Y33" s="382"/>
      <c r="Z33" s="382"/>
      <c r="AA33" s="382"/>
      <c r="AB33" s="382"/>
      <c r="AC33" s="382"/>
      <c r="AD33" s="382"/>
      <c r="AE33" s="382"/>
      <c r="AF33" s="382"/>
      <c r="AG33" s="382"/>
      <c r="AH33" s="382"/>
      <c r="AI33" s="382"/>
      <c r="AJ33" s="382"/>
      <c r="AK33" s="382"/>
      <c r="AL33" s="382"/>
      <c r="AM33" s="383"/>
    </row>
    <row r="34" spans="1:39" ht="13.5" customHeight="1" x14ac:dyDescent="0.2">
      <c r="A34" s="114"/>
      <c r="B34" s="412" t="s">
        <v>53</v>
      </c>
      <c r="C34" s="413"/>
      <c r="D34" s="413"/>
      <c r="E34" s="413"/>
      <c r="F34" s="413"/>
      <c r="G34" s="413"/>
      <c r="H34" s="414">
        <v>660263</v>
      </c>
      <c r="I34" s="414"/>
      <c r="J34" s="414"/>
      <c r="K34" s="230" t="s">
        <v>388</v>
      </c>
      <c r="L34" s="375" t="s">
        <v>92</v>
      </c>
      <c r="M34" s="375"/>
      <c r="N34" s="375"/>
      <c r="O34" s="376">
        <f>+Y28</f>
        <v>0</v>
      </c>
      <c r="P34" s="376"/>
      <c r="Q34" s="376"/>
      <c r="R34" s="376"/>
      <c r="S34" s="377"/>
      <c r="V34" s="384"/>
      <c r="W34" s="385"/>
      <c r="X34" s="385"/>
      <c r="Y34" s="385"/>
      <c r="Z34" s="385"/>
      <c r="AA34" s="385"/>
      <c r="AB34" s="385"/>
      <c r="AC34" s="385"/>
      <c r="AD34" s="385"/>
      <c r="AE34" s="385"/>
      <c r="AF34" s="385"/>
      <c r="AG34" s="385"/>
      <c r="AH34" s="385"/>
      <c r="AI34" s="385"/>
      <c r="AJ34" s="385"/>
      <c r="AK34" s="385"/>
      <c r="AL34" s="385"/>
      <c r="AM34" s="386"/>
    </row>
    <row r="35" spans="1:39" ht="10.5" customHeight="1" x14ac:dyDescent="0.2">
      <c r="A35" s="215"/>
      <c r="B35" s="229"/>
      <c r="C35" s="229"/>
      <c r="D35" s="229"/>
      <c r="E35" s="229"/>
      <c r="F35" s="229"/>
      <c r="G35" s="229"/>
      <c r="H35" s="229"/>
      <c r="I35" s="229"/>
      <c r="J35" s="229"/>
      <c r="K35" s="229"/>
      <c r="L35" s="229"/>
      <c r="M35" s="229"/>
      <c r="N35" s="229"/>
      <c r="O35" s="229"/>
      <c r="P35" s="229"/>
      <c r="Q35" s="229"/>
      <c r="R35" s="229"/>
      <c r="S35" s="229"/>
      <c r="T35" s="216"/>
      <c r="V35" s="378" t="str">
        <f>IF(OR(NOT($H$5=""),NOT($Q$26="")),Keywords!$X$15,"")</f>
        <v>ERROR - Please correct prior to submitting</v>
      </c>
      <c r="W35" s="379"/>
      <c r="X35" s="379"/>
      <c r="Y35" s="379"/>
      <c r="Z35" s="379"/>
      <c r="AA35" s="379"/>
      <c r="AB35" s="379"/>
      <c r="AC35" s="379"/>
      <c r="AD35" s="379"/>
      <c r="AE35" s="379"/>
      <c r="AF35" s="379"/>
      <c r="AG35" s="379"/>
      <c r="AH35" s="379"/>
      <c r="AI35" s="379"/>
      <c r="AJ35" s="379"/>
      <c r="AK35" s="379"/>
      <c r="AL35" s="379"/>
      <c r="AM35" s="380"/>
    </row>
    <row r="36" spans="1:39" ht="12" customHeight="1" x14ac:dyDescent="0.2">
      <c r="A36" s="217"/>
      <c r="B36" s="229"/>
      <c r="C36" s="229"/>
      <c r="D36" s="229"/>
      <c r="E36" s="229"/>
      <c r="F36" s="229"/>
      <c r="G36" s="229"/>
      <c r="H36" s="229"/>
      <c r="I36" s="229"/>
      <c r="J36" s="229"/>
      <c r="K36" s="229"/>
      <c r="L36" s="229"/>
      <c r="M36" s="229"/>
      <c r="N36" s="229"/>
      <c r="O36" s="229"/>
      <c r="P36" s="229"/>
      <c r="Q36" s="229"/>
      <c r="R36" s="229"/>
      <c r="S36" s="229"/>
      <c r="T36" s="217"/>
      <c r="V36" s="378"/>
      <c r="W36" s="379"/>
      <c r="X36" s="379"/>
      <c r="Y36" s="379"/>
      <c r="Z36" s="379"/>
      <c r="AA36" s="379"/>
      <c r="AB36" s="379"/>
      <c r="AC36" s="379"/>
      <c r="AD36" s="379"/>
      <c r="AE36" s="379"/>
      <c r="AF36" s="379"/>
      <c r="AG36" s="379"/>
      <c r="AH36" s="379"/>
      <c r="AI36" s="379"/>
      <c r="AJ36" s="379"/>
      <c r="AK36" s="379"/>
      <c r="AL36" s="379"/>
      <c r="AM36" s="380"/>
    </row>
    <row r="37" spans="1:39" ht="10.5" customHeight="1" thickBot="1" x14ac:dyDescent="0.25">
      <c r="A37" s="95"/>
      <c r="B37" s="229"/>
      <c r="C37" s="229"/>
      <c r="D37" s="229"/>
      <c r="E37" s="229"/>
      <c r="F37" s="229"/>
      <c r="G37" s="229"/>
      <c r="H37" s="229"/>
      <c r="I37" s="229"/>
      <c r="J37" s="229"/>
      <c r="K37" s="229"/>
      <c r="L37" s="229"/>
      <c r="M37" s="229"/>
      <c r="N37" s="229"/>
      <c r="O37" s="229"/>
      <c r="P37" s="229"/>
      <c r="Q37" s="229"/>
      <c r="R37" s="229"/>
      <c r="S37" s="229"/>
      <c r="T37" s="30"/>
      <c r="V37" s="173" t="s">
        <v>208</v>
      </c>
      <c r="W37" s="174"/>
      <c r="X37" s="174"/>
      <c r="Y37" s="174"/>
      <c r="Z37" s="174"/>
      <c r="AA37" s="174"/>
      <c r="AB37" s="174"/>
      <c r="AC37" s="174"/>
      <c r="AD37" s="174"/>
      <c r="AE37" s="174"/>
      <c r="AF37" s="174"/>
      <c r="AG37" s="174"/>
      <c r="AH37" s="174"/>
      <c r="AI37" s="174"/>
      <c r="AJ37" s="174"/>
      <c r="AK37" s="174" t="s">
        <v>63</v>
      </c>
      <c r="AL37" s="174"/>
      <c r="AM37" s="175"/>
    </row>
    <row r="38" spans="1:39" ht="16.149999999999999" customHeight="1" x14ac:dyDescent="0.2">
      <c r="A38" s="215"/>
      <c r="B38" s="229"/>
      <c r="C38" s="229"/>
      <c r="D38" s="229"/>
      <c r="E38" s="229"/>
      <c r="F38" s="229"/>
      <c r="G38" s="229"/>
      <c r="H38" s="229"/>
      <c r="I38" s="229"/>
      <c r="J38" s="229"/>
      <c r="K38" s="229"/>
      <c r="L38" s="229"/>
      <c r="M38" s="229"/>
      <c r="N38" s="229"/>
      <c r="O38" s="229"/>
      <c r="P38" s="229"/>
      <c r="Q38" s="229"/>
      <c r="R38" s="229"/>
      <c r="S38" s="229"/>
      <c r="T38" s="218"/>
      <c r="V38" s="381" t="s">
        <v>502</v>
      </c>
      <c r="W38" s="382"/>
      <c r="X38" s="382"/>
      <c r="Y38" s="382"/>
      <c r="Z38" s="382"/>
      <c r="AA38" s="382"/>
      <c r="AB38" s="382"/>
      <c r="AC38" s="382"/>
      <c r="AD38" s="382"/>
      <c r="AE38" s="382"/>
      <c r="AF38" s="382"/>
      <c r="AG38" s="382"/>
      <c r="AH38" s="382"/>
      <c r="AI38" s="382"/>
      <c r="AJ38" s="382"/>
      <c r="AK38" s="382"/>
      <c r="AL38" s="382"/>
      <c r="AM38" s="383"/>
    </row>
    <row r="39" spans="1:39" ht="15" customHeight="1" x14ac:dyDescent="0.2">
      <c r="A39" s="215"/>
      <c r="B39" s="229"/>
      <c r="C39" s="229"/>
      <c r="D39" s="229"/>
      <c r="E39" s="229"/>
      <c r="F39" s="229"/>
      <c r="G39" s="229"/>
      <c r="H39" s="229"/>
      <c r="I39" s="229"/>
      <c r="J39" s="229"/>
      <c r="K39" s="229"/>
      <c r="L39" s="229"/>
      <c r="M39" s="229"/>
      <c r="N39" s="229"/>
      <c r="O39" s="229"/>
      <c r="P39" s="229"/>
      <c r="Q39" s="229"/>
      <c r="R39" s="229"/>
      <c r="S39" s="229"/>
      <c r="T39" s="219"/>
      <c r="V39" s="384"/>
      <c r="W39" s="385"/>
      <c r="X39" s="385"/>
      <c r="Y39" s="385"/>
      <c r="Z39" s="385"/>
      <c r="AA39" s="385"/>
      <c r="AB39" s="385"/>
      <c r="AC39" s="385"/>
      <c r="AD39" s="385"/>
      <c r="AE39" s="385"/>
      <c r="AF39" s="385"/>
      <c r="AG39" s="385"/>
      <c r="AH39" s="385"/>
      <c r="AI39" s="385"/>
      <c r="AJ39" s="385"/>
      <c r="AK39" s="385"/>
      <c r="AL39" s="385"/>
      <c r="AM39" s="386"/>
    </row>
    <row r="40" spans="1:39" ht="12.75" customHeight="1" x14ac:dyDescent="0.2">
      <c r="B40" s="229"/>
      <c r="C40" s="229"/>
      <c r="D40" s="229"/>
      <c r="E40" s="229"/>
      <c r="F40" s="229"/>
      <c r="G40" s="229"/>
      <c r="H40" s="229"/>
      <c r="I40" s="229"/>
      <c r="J40" s="229"/>
      <c r="K40" s="229"/>
      <c r="L40" s="229"/>
      <c r="M40" s="229"/>
      <c r="N40" s="229"/>
      <c r="O40" s="229"/>
      <c r="P40" s="229"/>
      <c r="Q40" s="229"/>
      <c r="R40" s="229"/>
      <c r="S40" s="229"/>
      <c r="T40" s="220"/>
      <c r="V40" s="387"/>
      <c r="W40" s="388"/>
      <c r="X40" s="388"/>
      <c r="Y40" s="388"/>
      <c r="Z40" s="388"/>
      <c r="AA40" s="388"/>
      <c r="AB40" s="388"/>
      <c r="AC40" s="388"/>
      <c r="AD40" s="388"/>
      <c r="AE40" s="388"/>
      <c r="AF40" s="388"/>
      <c r="AG40" s="388"/>
      <c r="AH40" s="388"/>
      <c r="AI40" s="388"/>
      <c r="AJ40" s="388"/>
      <c r="AK40" s="388"/>
      <c r="AL40" s="388"/>
      <c r="AM40" s="389"/>
    </row>
    <row r="41" spans="1:39" ht="12" customHeight="1" x14ac:dyDescent="0.2">
      <c r="A41" s="119"/>
      <c r="B41" s="229"/>
      <c r="C41" s="229"/>
      <c r="D41" s="229"/>
      <c r="E41" s="229"/>
      <c r="F41" s="229"/>
      <c r="G41" s="229"/>
      <c r="H41" s="229"/>
      <c r="I41" s="229"/>
      <c r="J41" s="229"/>
      <c r="K41" s="229"/>
      <c r="L41" s="229"/>
      <c r="M41" s="229"/>
      <c r="N41" s="229"/>
      <c r="O41" s="229"/>
      <c r="P41" s="229"/>
      <c r="Q41" s="229"/>
      <c r="R41" s="229"/>
      <c r="S41" s="229"/>
      <c r="T41" s="221"/>
      <c r="U41" s="138"/>
      <c r="V41" s="390" t="s">
        <v>323</v>
      </c>
      <c r="W41" s="391"/>
      <c r="X41" s="391"/>
      <c r="Y41" s="391"/>
      <c r="Z41" s="391"/>
      <c r="AA41" s="391"/>
      <c r="AB41" s="391"/>
      <c r="AC41" s="391"/>
      <c r="AD41" s="391"/>
      <c r="AE41" s="391"/>
      <c r="AF41" s="391"/>
      <c r="AG41" s="391"/>
      <c r="AH41" s="391"/>
      <c r="AI41" s="391"/>
      <c r="AJ41" s="391"/>
      <c r="AK41" s="391"/>
      <c r="AL41" s="391"/>
      <c r="AM41" s="392"/>
    </row>
    <row r="42" spans="1:39" ht="17.25" customHeight="1" x14ac:dyDescent="0.2">
      <c r="A42" s="214"/>
      <c r="B42" s="229"/>
      <c r="C42" s="229"/>
      <c r="D42" s="229"/>
      <c r="E42" s="229"/>
      <c r="F42" s="229"/>
      <c r="G42" s="229"/>
      <c r="H42" s="229"/>
      <c r="I42" s="229"/>
      <c r="J42" s="229"/>
      <c r="K42" s="229"/>
      <c r="L42" s="229"/>
      <c r="M42" s="229"/>
      <c r="N42" s="229"/>
      <c r="O42" s="229"/>
      <c r="P42" s="229"/>
      <c r="Q42" s="229"/>
      <c r="R42" s="229"/>
      <c r="S42" s="229"/>
      <c r="T42" s="213"/>
      <c r="U42" s="138"/>
      <c r="V42" s="393" t="str">
        <f>IF(V35=Keywords!$X$15,Keywords!$X$15,"")</f>
        <v>ERROR - Please correct prior to submitting</v>
      </c>
      <c r="W42" s="394"/>
      <c r="X42" s="394"/>
      <c r="Y42" s="394"/>
      <c r="Z42" s="394"/>
      <c r="AA42" s="394"/>
      <c r="AB42" s="394"/>
      <c r="AC42" s="394"/>
      <c r="AD42" s="394"/>
      <c r="AE42" s="394"/>
      <c r="AF42" s="394"/>
      <c r="AG42" s="394"/>
      <c r="AH42" s="394"/>
      <c r="AI42" s="394"/>
      <c r="AJ42" s="394"/>
      <c r="AK42" s="394"/>
      <c r="AL42" s="394"/>
      <c r="AM42" s="395"/>
    </row>
    <row r="43" spans="1:39" ht="12.4" customHeight="1" thickBot="1" x14ac:dyDescent="0.25">
      <c r="B43" s="229"/>
      <c r="C43" s="229"/>
      <c r="D43" s="229"/>
      <c r="E43" s="229"/>
      <c r="F43" s="229"/>
      <c r="G43" s="229"/>
      <c r="H43" s="229"/>
      <c r="I43" s="229"/>
      <c r="J43" s="229"/>
      <c r="K43" s="229"/>
      <c r="L43" s="229"/>
      <c r="M43" s="229"/>
      <c r="N43" s="229"/>
      <c r="O43" s="229"/>
      <c r="P43" s="229"/>
      <c r="Q43" s="229"/>
      <c r="R43" s="229"/>
      <c r="S43" s="229"/>
      <c r="V43" s="396" t="s">
        <v>64</v>
      </c>
      <c r="W43" s="397"/>
      <c r="X43" s="397"/>
      <c r="Y43" s="397"/>
      <c r="Z43" s="397"/>
      <c r="AA43" s="397"/>
      <c r="AB43" s="397"/>
      <c r="AC43" s="397"/>
      <c r="AD43" s="397"/>
      <c r="AE43" s="397"/>
      <c r="AF43" s="397"/>
      <c r="AG43" s="397"/>
      <c r="AH43" s="397"/>
      <c r="AI43" s="397"/>
      <c r="AJ43" s="122"/>
      <c r="AK43" s="125" t="s">
        <v>63</v>
      </c>
      <c r="AL43" s="123"/>
      <c r="AM43" s="124"/>
    </row>
    <row r="44" spans="1:39" x14ac:dyDescent="0.2">
      <c r="C44" s="112"/>
      <c r="D44" s="112"/>
      <c r="E44" s="112"/>
      <c r="F44" s="112"/>
      <c r="G44" s="112"/>
      <c r="H44" s="112"/>
      <c r="I44" s="112"/>
      <c r="J44" s="112"/>
      <c r="K44" s="112"/>
      <c r="L44" s="112"/>
      <c r="M44" s="112"/>
      <c r="N44" s="112"/>
      <c r="O44" s="112"/>
      <c r="P44" s="112"/>
      <c r="Q44" s="112"/>
      <c r="R44" s="112"/>
      <c r="S44" s="112"/>
      <c r="T44" s="112"/>
      <c r="U44" s="112"/>
    </row>
    <row r="45" spans="1:39" x14ac:dyDescent="0.2"/>
    <row r="46" spans="1:39" ht="13.15" customHeight="1" x14ac:dyDescent="0.2">
      <c r="AB46" s="373"/>
      <c r="AC46" s="373"/>
      <c r="AD46" s="373"/>
      <c r="AE46" s="373"/>
      <c r="AF46" s="373"/>
      <c r="AG46" s="373"/>
      <c r="AH46" s="373"/>
      <c r="AI46" s="373"/>
      <c r="AJ46" s="373"/>
      <c r="AK46" s="373"/>
      <c r="AL46" s="373"/>
      <c r="AM46" s="373"/>
    </row>
    <row r="47" spans="1:39" ht="19.5" x14ac:dyDescent="0.3">
      <c r="V47" s="91"/>
      <c r="W47" s="91"/>
      <c r="X47" s="91"/>
      <c r="Y47" s="91"/>
      <c r="Z47" s="91"/>
      <c r="AA47" s="91"/>
      <c r="AB47" s="373"/>
      <c r="AC47" s="373"/>
      <c r="AD47" s="373"/>
      <c r="AE47" s="373"/>
      <c r="AF47" s="374"/>
      <c r="AG47" s="374"/>
      <c r="AH47" s="374"/>
      <c r="AI47" s="374"/>
      <c r="AJ47" s="374"/>
      <c r="AK47" s="374"/>
      <c r="AL47" s="374"/>
      <c r="AM47" s="374"/>
    </row>
    <row r="48" spans="1:39" ht="12.75" x14ac:dyDescent="0.2">
      <c r="V48" s="91"/>
      <c r="W48" s="91"/>
      <c r="X48" s="91"/>
      <c r="Y48" s="91"/>
      <c r="Z48" s="91"/>
      <c r="AA48" s="91"/>
      <c r="AB48" s="372"/>
      <c r="AC48" s="372"/>
      <c r="AD48" s="372"/>
      <c r="AE48" s="372"/>
      <c r="AF48" s="372"/>
      <c r="AG48" s="372"/>
      <c r="AH48" s="372"/>
      <c r="AI48" s="372"/>
      <c r="AJ48" s="372"/>
      <c r="AK48" s="372"/>
      <c r="AL48" s="372"/>
      <c r="AM48" s="372"/>
    </row>
    <row r="49" spans="22:39" ht="12.75" x14ac:dyDescent="0.2">
      <c r="V49" s="109"/>
      <c r="W49" s="109"/>
      <c r="X49" s="109"/>
      <c r="Y49" s="109"/>
      <c r="Z49" s="109"/>
      <c r="AA49" s="109"/>
      <c r="AB49" s="372"/>
      <c r="AC49" s="372"/>
      <c r="AD49" s="372"/>
      <c r="AE49" s="372"/>
      <c r="AF49" s="372"/>
      <c r="AG49" s="372"/>
      <c r="AH49" s="372"/>
      <c r="AI49" s="372"/>
      <c r="AJ49" s="372"/>
      <c r="AK49" s="372"/>
      <c r="AL49" s="372"/>
      <c r="AM49" s="372"/>
    </row>
    <row r="50" spans="22:39" x14ac:dyDescent="0.2"/>
    <row r="51" spans="22:39" ht="11.65" customHeight="1" x14ac:dyDescent="0.2"/>
    <row r="52" spans="22:39" ht="11.65" customHeight="1" x14ac:dyDescent="0.2"/>
    <row r="53" spans="22:39" x14ac:dyDescent="0.2"/>
    <row r="54" spans="22:39" x14ac:dyDescent="0.2">
      <c r="AA54" s="371"/>
      <c r="AB54" s="371"/>
      <c r="AC54" s="371"/>
      <c r="AD54" s="371"/>
      <c r="AE54" s="371"/>
      <c r="AF54" s="371"/>
      <c r="AG54" s="371"/>
      <c r="AH54" s="371"/>
      <c r="AI54" s="371"/>
      <c r="AJ54" s="371"/>
      <c r="AK54" s="371"/>
      <c r="AL54" s="371"/>
    </row>
    <row r="55" spans="22:39" x14ac:dyDescent="0.2"/>
    <row r="56" spans="22:39" x14ac:dyDescent="0.2"/>
    <row r="57" spans="22:39" x14ac:dyDescent="0.2"/>
    <row r="58" spans="22:39" x14ac:dyDescent="0.2"/>
    <row r="59" spans="22:39" x14ac:dyDescent="0.2"/>
    <row r="60" spans="22:39" x14ac:dyDescent="0.2"/>
    <row r="61" spans="22:39" x14ac:dyDescent="0.2"/>
    <row r="62" spans="22:39" x14ac:dyDescent="0.2"/>
    <row r="63" spans="22:39" x14ac:dyDescent="0.2"/>
    <row r="64" spans="22:39"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sheetData>
  <sheetProtection algorithmName="SHA-512" hashValue="aNYOi7t3Lz4Whgca+IwIXX3KVAnb9j9Klq8+avnEswaUDszUsH1k/nr8FCk/zeE32eBPh0nUOGOgIF8DSK6RaQ==" saltValue="XMl7TCwVP3c1JNNMNkx7nQ==" spinCount="100000" sheet="1" formatCells="0" formatColumns="0" formatRows="0"/>
  <mergeCells count="85">
    <mergeCell ref="A6:U6"/>
    <mergeCell ref="V6:AC6"/>
    <mergeCell ref="AD6:AM6"/>
    <mergeCell ref="A1:AM1"/>
    <mergeCell ref="A2:AM2"/>
    <mergeCell ref="AI3:AM3"/>
    <mergeCell ref="B4:C4"/>
    <mergeCell ref="AL5:AM5"/>
    <mergeCell ref="A7:U7"/>
    <mergeCell ref="V7:AC7"/>
    <mergeCell ref="AD7:AM7"/>
    <mergeCell ref="A8:D8"/>
    <mergeCell ref="E8:U8"/>
    <mergeCell ref="V8:AE8"/>
    <mergeCell ref="AF8:AM8"/>
    <mergeCell ref="A9:D9"/>
    <mergeCell ref="E9:U9"/>
    <mergeCell ref="V9:AE9"/>
    <mergeCell ref="AF9:AM9"/>
    <mergeCell ref="A10:L10"/>
    <mergeCell ref="M10:U10"/>
    <mergeCell ref="V10:X10"/>
    <mergeCell ref="Y10:AM10"/>
    <mergeCell ref="A11:L11"/>
    <mergeCell ref="M11:U11"/>
    <mergeCell ref="V11:X11"/>
    <mergeCell ref="Y11:AM11"/>
    <mergeCell ref="A12:L12"/>
    <mergeCell ref="M12:R12"/>
    <mergeCell ref="S12:X12"/>
    <mergeCell ref="Y12:AM12"/>
    <mergeCell ref="A13:L13"/>
    <mergeCell ref="M13:R13"/>
    <mergeCell ref="S13:X13"/>
    <mergeCell ref="Y13:AM15"/>
    <mergeCell ref="M14:X14"/>
    <mergeCell ref="M15:X15"/>
    <mergeCell ref="A15:F15"/>
    <mergeCell ref="G15:L15"/>
    <mergeCell ref="A14:F14"/>
    <mergeCell ref="G14:L14"/>
    <mergeCell ref="J28:X28"/>
    <mergeCell ref="Y28:AD28"/>
    <mergeCell ref="A17:AM17"/>
    <mergeCell ref="A18:AM18"/>
    <mergeCell ref="A19:AM19"/>
    <mergeCell ref="A20:AM20"/>
    <mergeCell ref="A21:AM21"/>
    <mergeCell ref="A22:AM22"/>
    <mergeCell ref="A23:AM23"/>
    <mergeCell ref="A24:AM24"/>
    <mergeCell ref="A25:AM25"/>
    <mergeCell ref="Q26:AD26"/>
    <mergeCell ref="J27:AC27"/>
    <mergeCell ref="J29:Q29"/>
    <mergeCell ref="R29:AD29"/>
    <mergeCell ref="B32:S32"/>
    <mergeCell ref="B33:G33"/>
    <mergeCell ref="H33:J33"/>
    <mergeCell ref="L33:N33"/>
    <mergeCell ref="O33:S33"/>
    <mergeCell ref="V33:AM34"/>
    <mergeCell ref="B34:G34"/>
    <mergeCell ref="H34:J34"/>
    <mergeCell ref="AB47:AE47"/>
    <mergeCell ref="AF47:AI47"/>
    <mergeCell ref="AJ47:AM47"/>
    <mergeCell ref="L34:N34"/>
    <mergeCell ref="O34:S34"/>
    <mergeCell ref="V35:AM36"/>
    <mergeCell ref="V38:AM39"/>
    <mergeCell ref="V40:AM40"/>
    <mergeCell ref="V41:AM41"/>
    <mergeCell ref="V42:AM42"/>
    <mergeCell ref="V43:AI43"/>
    <mergeCell ref="AB46:AE46"/>
    <mergeCell ref="AF46:AI46"/>
    <mergeCell ref="AJ46:AM46"/>
    <mergeCell ref="AA54:AL54"/>
    <mergeCell ref="AB48:AE48"/>
    <mergeCell ref="AF48:AI48"/>
    <mergeCell ref="AJ48:AM48"/>
    <mergeCell ref="AB49:AE49"/>
    <mergeCell ref="AF49:AI49"/>
    <mergeCell ref="AJ49:AM49"/>
  </mergeCells>
  <conditionalFormatting sqref="A7:AM7 A9:E9 V9 A11:Y11 A13:Y13 A15 G15">
    <cfRule type="containsBlanks" dxfId="49" priority="7">
      <formula>LEN(TRIM(A7))=0</formula>
    </cfRule>
  </conditionalFormatting>
  <conditionalFormatting sqref="B4:C4">
    <cfRule type="containsBlanks" dxfId="48" priority="5">
      <formula>LEN(TRIM(B4))=0</formula>
    </cfRule>
  </conditionalFormatting>
  <conditionalFormatting sqref="R29">
    <cfRule type="containsText" dxfId="47" priority="2" operator="containsText" text="Select">
      <formula>NOT(ISERROR(SEARCH("Select",R29)))</formula>
    </cfRule>
    <cfRule type="containsBlanks" dxfId="46" priority="4">
      <formula>LEN(TRIM(R29))=0</formula>
    </cfRule>
  </conditionalFormatting>
  <conditionalFormatting sqref="Y28">
    <cfRule type="cellIs" dxfId="45" priority="3" operator="equal">
      <formula>0</formula>
    </cfRule>
  </conditionalFormatting>
  <conditionalFormatting sqref="AF9">
    <cfRule type="containsBlanks" dxfId="44" priority="1">
      <formula>LEN(TRIM(AF9))=0</formula>
    </cfRule>
  </conditionalFormatting>
  <conditionalFormatting sqref="AL5:AM5">
    <cfRule type="containsBlanks" dxfId="43" priority="6">
      <formula>LEN(TRIM(AL5))=0</formula>
    </cfRule>
  </conditionalFormatting>
  <dataValidations count="5">
    <dataValidation type="date" operator="lessThan" allowBlank="1" showInputMessage="1" showErrorMessage="1" error="Date must be entered in mm/dd/yyyy format" sqref="M13:X13" xr:uid="{00000000-0002-0000-0000-000000000000}">
      <formula1>72686</formula1>
    </dataValidation>
    <dataValidation allowBlank="1" showInputMessage="1" showErrorMessage="1" promptTitle="Action Required!" prompt="The traveler must account for any advance received by submitting a Travel Reimbursement Form within 30 days after the trip return date (no later than June 30 of the current fiscal year)." sqref="Y28:AD28" xr:uid="{00000000-0002-0000-0000-000001000000}"/>
    <dataValidation type="textLength" operator="equal" allowBlank="1" showInputMessage="1" showErrorMessage="1" errorTitle="Org Code" error="Use the Level 5 Org code, which is five digits." sqref="A9:D9" xr:uid="{00000000-0002-0000-0000-000002000000}">
      <formula1>5</formula1>
    </dataValidation>
    <dataValidation type="textLength" allowBlank="1" showInputMessage="1" showErrorMessage="1" errorTitle="Error:" error="Fund number must be six-digits in length." sqref="AB47:AM47" xr:uid="{00000000-0002-0000-0000-000003000000}">
      <formula1>6</formula1>
      <formula2>6</formula2>
    </dataValidation>
    <dataValidation type="textLength" allowBlank="1" showInputMessage="1" showErrorMessage="1" errorTitle="Error:" error="UNC Charlotte ID number must be nine-digits in length." sqref="V7:AC7" xr:uid="{00000000-0002-0000-0000-000004000000}">
      <formula1>9</formula1>
      <formula2>9</formula2>
    </dataValidation>
  </dataValidations>
  <pageMargins left="0.3" right="0.3" top="0.5" bottom="0.5" header="0.3" footer="0.3"/>
  <pageSetup fitToHeight="0" orientation="portrait" r:id="rId1"/>
  <headerFooter>
    <oddFooter>&amp;L&amp;"Arial,Regular"&amp;8UNC Charlotte - Version 2.26.2024&amp;C&amp;"Arial,Regular"&amp;9ADV&amp;R&amp;"Arial,Regular"&amp;8REQUEST FOR TRAVEL ADVANCE</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Keywords!$D$5:$D$7</xm:f>
          </x14:formula1>
          <xm:sqref>A15</xm:sqref>
        </x14:dataValidation>
        <x14:dataValidation type="list" allowBlank="1" showInputMessage="1" showErrorMessage="1" xr:uid="{00000000-0002-0000-0000-000006000000}">
          <x14:formula1>
            <xm:f>Keywords!$J$5:$J$9</xm:f>
          </x14:formula1>
          <xm:sqref>R29:AD29</xm:sqref>
        </x14:dataValidation>
        <x14:dataValidation type="list" allowBlank="1" showInputMessage="1" showErrorMessage="1" xr:uid="{00890A73-E447-478E-B872-98C3ED9AA8DC}">
          <x14:formula1>
            <xm:f>Keywords!$F$5:$F$8</xm:f>
          </x14:formula1>
          <xm:sqref>G15:L15</xm:sqref>
        </x14:dataValidation>
        <x14:dataValidation type="list" allowBlank="1" showInputMessage="1" showErrorMessage="1" xr:uid="{00000000-0002-0000-0000-000007000000}">
          <x14:formula1>
            <xm:f>Keywords!$H5:$H6</xm:f>
          </x14:formula1>
          <xm:sqref>B4:C4</xm:sqref>
        </x14:dataValidation>
        <x14:dataValidation type="list" allowBlank="1" showInputMessage="1" xr:uid="{00000000-0002-0000-0000-000008000000}">
          <x14:formula1>
            <xm:f>Keywords!$H5:$H6</xm:f>
          </x14:formula1>
          <xm:sqref>AL5:AM5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tint="-0.14999847407452621"/>
  </sheetPr>
  <dimension ref="A1:AP182"/>
  <sheetViews>
    <sheetView showGridLines="0" zoomScale="120" zoomScaleNormal="120" zoomScalePageLayoutView="90" workbookViewId="0">
      <pane ySplit="3" topLeftCell="A39" activePane="bottomLeft" state="frozen"/>
      <selection activeCell="A39" sqref="A39:AM39"/>
      <selection pane="bottomLeft"/>
    </sheetView>
  </sheetViews>
  <sheetFormatPr defaultColWidth="0" defaultRowHeight="12.75" zeroHeight="1" x14ac:dyDescent="0.2"/>
  <cols>
    <col min="1" max="1" width="20.7109375" style="83" customWidth="1"/>
    <col min="2" max="2" width="27.42578125" style="83" customWidth="1"/>
    <col min="3" max="3" width="127.7109375" style="84" customWidth="1"/>
    <col min="4" max="4" width="9.140625" style="83" customWidth="1"/>
    <col min="5" max="6" width="9.140625" style="83" hidden="1" customWidth="1"/>
    <col min="7" max="16384" width="9.140625" style="83" hidden="1"/>
  </cols>
  <sheetData>
    <row r="1" spans="1:3" ht="15" x14ac:dyDescent="0.25">
      <c r="A1" s="370" t="s">
        <v>767</v>
      </c>
    </row>
    <row r="2" spans="1:3" ht="9.75" customHeight="1" x14ac:dyDescent="0.2">
      <c r="A2" s="85"/>
    </row>
    <row r="3" spans="1:3" ht="19.899999999999999" customHeight="1" thickBot="1" x14ac:dyDescent="0.25">
      <c r="A3" s="87" t="s">
        <v>224</v>
      </c>
      <c r="B3" s="87" t="s">
        <v>179</v>
      </c>
      <c r="C3" s="87" t="s">
        <v>180</v>
      </c>
    </row>
    <row r="4" spans="1:3" ht="21.4" customHeight="1" thickBot="1" x14ac:dyDescent="0.25">
      <c r="A4" s="878" t="s">
        <v>768</v>
      </c>
      <c r="B4" s="879"/>
      <c r="C4" s="880"/>
    </row>
    <row r="5" spans="1:3" ht="36" x14ac:dyDescent="0.2">
      <c r="A5" s="166" t="s">
        <v>283</v>
      </c>
      <c r="B5" s="93" t="s">
        <v>766</v>
      </c>
      <c r="C5" s="158" t="s">
        <v>770</v>
      </c>
    </row>
    <row r="6" spans="1:3" ht="13.9" customHeight="1" x14ac:dyDescent="0.2">
      <c r="A6" s="159" t="s">
        <v>225</v>
      </c>
      <c r="B6" s="88" t="s">
        <v>0</v>
      </c>
      <c r="C6" s="160" t="s">
        <v>181</v>
      </c>
    </row>
    <row r="7" spans="1:3" ht="24" x14ac:dyDescent="0.2">
      <c r="A7" s="159" t="s">
        <v>218</v>
      </c>
      <c r="B7" s="88" t="s">
        <v>1</v>
      </c>
      <c r="C7" s="160" t="s">
        <v>719</v>
      </c>
    </row>
    <row r="8" spans="1:3" ht="28.9" customHeight="1" x14ac:dyDescent="0.2">
      <c r="A8" s="159" t="s">
        <v>218</v>
      </c>
      <c r="B8" s="94" t="s">
        <v>722</v>
      </c>
      <c r="C8" s="237" t="s">
        <v>769</v>
      </c>
    </row>
    <row r="9" spans="1:3" ht="41.45" customHeight="1" x14ac:dyDescent="0.2">
      <c r="A9" s="159" t="s">
        <v>218</v>
      </c>
      <c r="B9" s="88" t="s">
        <v>3</v>
      </c>
      <c r="C9" s="160" t="s">
        <v>786</v>
      </c>
    </row>
    <row r="10" spans="1:3" ht="14.65" customHeight="1" x14ac:dyDescent="0.2">
      <c r="A10" s="159" t="s">
        <v>218</v>
      </c>
      <c r="B10" s="88" t="s">
        <v>4</v>
      </c>
      <c r="C10" s="160" t="s">
        <v>503</v>
      </c>
    </row>
    <row r="11" spans="1:3" ht="14.65" customHeight="1" x14ac:dyDescent="0.2">
      <c r="A11" s="159" t="s">
        <v>218</v>
      </c>
      <c r="B11" s="88" t="s">
        <v>205</v>
      </c>
      <c r="C11" s="160" t="s">
        <v>453</v>
      </c>
    </row>
    <row r="12" spans="1:3" ht="14.65" customHeight="1" x14ac:dyDescent="0.2">
      <c r="A12" s="159" t="s">
        <v>218</v>
      </c>
      <c r="B12" s="88" t="s">
        <v>182</v>
      </c>
      <c r="C12" s="160" t="s">
        <v>277</v>
      </c>
    </row>
    <row r="13" spans="1:3" ht="14.65" customHeight="1" x14ac:dyDescent="0.2">
      <c r="A13" s="159" t="s">
        <v>218</v>
      </c>
      <c r="B13" s="88" t="s">
        <v>183</v>
      </c>
      <c r="C13" s="160" t="s">
        <v>276</v>
      </c>
    </row>
    <row r="14" spans="1:3" ht="26.45" customHeight="1" x14ac:dyDescent="0.2">
      <c r="A14" s="159" t="s">
        <v>218</v>
      </c>
      <c r="B14" s="88" t="s">
        <v>203</v>
      </c>
      <c r="C14" s="160" t="s">
        <v>720</v>
      </c>
    </row>
    <row r="15" spans="1:3" ht="26.45" customHeight="1" x14ac:dyDescent="0.2">
      <c r="A15" s="159" t="s">
        <v>218</v>
      </c>
      <c r="B15" s="88" t="s">
        <v>416</v>
      </c>
      <c r="C15" s="160" t="s">
        <v>771</v>
      </c>
    </row>
    <row r="16" spans="1:3" ht="39.4" customHeight="1" x14ac:dyDescent="0.2">
      <c r="A16" s="159" t="s">
        <v>218</v>
      </c>
      <c r="B16" s="88" t="s">
        <v>10</v>
      </c>
      <c r="C16" s="160" t="s">
        <v>444</v>
      </c>
    </row>
    <row r="17" spans="1:3" ht="14.65" customHeight="1" x14ac:dyDescent="0.2">
      <c r="A17" s="159" t="s">
        <v>218</v>
      </c>
      <c r="B17" s="88" t="s">
        <v>11</v>
      </c>
      <c r="C17" s="160" t="s">
        <v>307</v>
      </c>
    </row>
    <row r="18" spans="1:3" ht="14.65" customHeight="1" x14ac:dyDescent="0.2">
      <c r="A18" s="159" t="s">
        <v>218</v>
      </c>
      <c r="B18" s="88" t="s">
        <v>12</v>
      </c>
      <c r="C18" s="160" t="s">
        <v>308</v>
      </c>
    </row>
    <row r="19" spans="1:3" ht="14.65" customHeight="1" x14ac:dyDescent="0.2">
      <c r="A19" s="159" t="s">
        <v>218</v>
      </c>
      <c r="B19" s="88" t="s">
        <v>13</v>
      </c>
      <c r="C19" s="160" t="s">
        <v>753</v>
      </c>
    </row>
    <row r="20" spans="1:3" ht="14.65" customHeight="1" x14ac:dyDescent="0.2">
      <c r="A20" s="159" t="s">
        <v>218</v>
      </c>
      <c r="B20" s="88" t="s">
        <v>117</v>
      </c>
      <c r="C20" s="160" t="s">
        <v>184</v>
      </c>
    </row>
    <row r="21" spans="1:3" ht="31.15" customHeight="1" x14ac:dyDescent="0.2">
      <c r="A21" s="159" t="s">
        <v>218</v>
      </c>
      <c r="B21" s="88" t="s">
        <v>8</v>
      </c>
      <c r="C21" s="160" t="s">
        <v>445</v>
      </c>
    </row>
    <row r="22" spans="1:3" ht="25.5" x14ac:dyDescent="0.2">
      <c r="A22" s="159" t="s">
        <v>426</v>
      </c>
      <c r="B22" s="88" t="s">
        <v>429</v>
      </c>
      <c r="C22" s="160" t="s">
        <v>454</v>
      </c>
    </row>
    <row r="23" spans="1:3" ht="25.5" x14ac:dyDescent="0.2">
      <c r="A23" s="159" t="s">
        <v>218</v>
      </c>
      <c r="B23" s="88" t="s">
        <v>188</v>
      </c>
      <c r="C23" s="160" t="s">
        <v>189</v>
      </c>
    </row>
    <row r="24" spans="1:3" ht="25.5" x14ac:dyDescent="0.2">
      <c r="A24" s="159" t="s">
        <v>218</v>
      </c>
      <c r="B24" s="88" t="s">
        <v>206</v>
      </c>
      <c r="C24" s="160" t="s">
        <v>190</v>
      </c>
    </row>
    <row r="25" spans="1:3" x14ac:dyDescent="0.2">
      <c r="A25" s="159" t="s">
        <v>218</v>
      </c>
      <c r="B25" s="88" t="s">
        <v>83</v>
      </c>
      <c r="C25" s="160" t="s">
        <v>427</v>
      </c>
    </row>
    <row r="26" spans="1:3" ht="38.25" x14ac:dyDescent="0.2">
      <c r="A26" s="159" t="s">
        <v>218</v>
      </c>
      <c r="B26" s="88" t="s">
        <v>207</v>
      </c>
      <c r="C26" s="160" t="s">
        <v>428</v>
      </c>
    </row>
    <row r="27" spans="1:3" ht="24" x14ac:dyDescent="0.2">
      <c r="A27" s="161" t="s">
        <v>226</v>
      </c>
      <c r="B27" s="93" t="s">
        <v>70</v>
      </c>
      <c r="C27" s="157" t="s">
        <v>446</v>
      </c>
    </row>
    <row r="28" spans="1:3" ht="25.15" customHeight="1" x14ac:dyDescent="0.2">
      <c r="A28" s="159" t="s">
        <v>218</v>
      </c>
      <c r="B28" s="88" t="s">
        <v>185</v>
      </c>
      <c r="C28" s="160" t="s">
        <v>787</v>
      </c>
    </row>
    <row r="29" spans="1:3" ht="37.15" customHeight="1" x14ac:dyDescent="0.2">
      <c r="A29" s="159" t="s">
        <v>218</v>
      </c>
      <c r="B29" s="88" t="s">
        <v>186</v>
      </c>
      <c r="C29" s="160" t="s">
        <v>420</v>
      </c>
    </row>
    <row r="30" spans="1:3" ht="38.25" x14ac:dyDescent="0.2">
      <c r="A30" s="156" t="s">
        <v>249</v>
      </c>
      <c r="B30" s="88" t="s">
        <v>114</v>
      </c>
      <c r="C30" s="160" t="s">
        <v>784</v>
      </c>
    </row>
    <row r="31" spans="1:3" ht="29.25" customHeight="1" x14ac:dyDescent="0.2">
      <c r="A31" s="159" t="s">
        <v>218</v>
      </c>
      <c r="B31" s="88" t="s">
        <v>187</v>
      </c>
      <c r="C31" s="160" t="s">
        <v>537</v>
      </c>
    </row>
    <row r="32" spans="1:3" ht="16.899999999999999" customHeight="1" x14ac:dyDescent="0.2">
      <c r="A32" s="159" t="s">
        <v>218</v>
      </c>
      <c r="B32" s="88" t="s">
        <v>75</v>
      </c>
      <c r="C32" s="160" t="s">
        <v>401</v>
      </c>
    </row>
    <row r="33" spans="1:3" ht="30.75" customHeight="1" x14ac:dyDescent="0.2">
      <c r="A33" s="159" t="s">
        <v>218</v>
      </c>
      <c r="B33" s="88" t="s">
        <v>521</v>
      </c>
      <c r="C33" s="160" t="s">
        <v>522</v>
      </c>
    </row>
    <row r="34" spans="1:3" ht="29.25" customHeight="1" x14ac:dyDescent="0.2">
      <c r="A34" s="162" t="s">
        <v>248</v>
      </c>
      <c r="B34" s="89" t="s">
        <v>208</v>
      </c>
      <c r="C34" s="163" t="s">
        <v>772</v>
      </c>
    </row>
    <row r="35" spans="1:3" ht="26.65" customHeight="1" thickBot="1" x14ac:dyDescent="0.25">
      <c r="A35" s="164" t="s">
        <v>218</v>
      </c>
      <c r="B35" s="89" t="s">
        <v>324</v>
      </c>
      <c r="C35" s="163" t="s">
        <v>325</v>
      </c>
    </row>
    <row r="36" spans="1:3" ht="21.4" customHeight="1" thickBot="1" x14ac:dyDescent="0.25">
      <c r="A36" s="878" t="s">
        <v>773</v>
      </c>
      <c r="B36" s="879"/>
      <c r="C36" s="880"/>
    </row>
    <row r="37" spans="1:3" ht="24" x14ac:dyDescent="0.2">
      <c r="A37" s="156" t="s">
        <v>283</v>
      </c>
      <c r="B37" s="88" t="s">
        <v>367</v>
      </c>
      <c r="C37" s="160" t="s">
        <v>774</v>
      </c>
    </row>
    <row r="38" spans="1:3" ht="25.5" x14ac:dyDescent="0.2">
      <c r="A38" s="156" t="s">
        <v>227</v>
      </c>
      <c r="B38" s="88" t="s">
        <v>738</v>
      </c>
      <c r="C38" s="160" t="s">
        <v>775</v>
      </c>
    </row>
    <row r="39" spans="1:3" ht="38.25" x14ac:dyDescent="0.2">
      <c r="A39" s="159" t="s">
        <v>218</v>
      </c>
      <c r="B39" s="88" t="s">
        <v>121</v>
      </c>
      <c r="C39" s="160" t="s">
        <v>369</v>
      </c>
    </row>
    <row r="40" spans="1:3" x14ac:dyDescent="0.2">
      <c r="A40" s="156" t="s">
        <v>252</v>
      </c>
      <c r="B40" s="88" t="s">
        <v>125</v>
      </c>
      <c r="C40" s="160" t="s">
        <v>193</v>
      </c>
    </row>
    <row r="41" spans="1:3" x14ac:dyDescent="0.2">
      <c r="A41" s="159" t="s">
        <v>218</v>
      </c>
      <c r="B41" s="88" t="s">
        <v>195</v>
      </c>
      <c r="C41" s="160" t="s">
        <v>196</v>
      </c>
    </row>
    <row r="42" spans="1:3" hidden="1" x14ac:dyDescent="0.2">
      <c r="A42" s="159" t="s">
        <v>218</v>
      </c>
      <c r="B42" s="88" t="s">
        <v>197</v>
      </c>
      <c r="C42" s="160" t="s">
        <v>198</v>
      </c>
    </row>
    <row r="43" spans="1:3" ht="24" x14ac:dyDescent="0.2">
      <c r="A43" s="159" t="s">
        <v>218</v>
      </c>
      <c r="B43" s="88" t="s">
        <v>199</v>
      </c>
      <c r="C43" s="160" t="s">
        <v>519</v>
      </c>
    </row>
    <row r="44" spans="1:3" ht="25.5" x14ac:dyDescent="0.2">
      <c r="A44" s="159" t="s">
        <v>218</v>
      </c>
      <c r="B44" s="88" t="s">
        <v>200</v>
      </c>
      <c r="C44" s="160" t="s">
        <v>633</v>
      </c>
    </row>
    <row r="45" spans="1:3" ht="38.25" x14ac:dyDescent="0.2">
      <c r="A45" s="156" t="s">
        <v>253</v>
      </c>
      <c r="B45" s="88" t="s">
        <v>210</v>
      </c>
      <c r="C45" s="160" t="s">
        <v>191</v>
      </c>
    </row>
    <row r="46" spans="1:3" ht="25.5" x14ac:dyDescent="0.2">
      <c r="A46" s="159" t="s">
        <v>218</v>
      </c>
      <c r="B46" s="88" t="s">
        <v>211</v>
      </c>
      <c r="C46" s="160" t="s">
        <v>194</v>
      </c>
    </row>
    <row r="47" spans="1:3" ht="25.5" x14ac:dyDescent="0.2">
      <c r="A47" s="159" t="s">
        <v>218</v>
      </c>
      <c r="B47" s="88" t="s">
        <v>212</v>
      </c>
      <c r="C47" s="160" t="s">
        <v>191</v>
      </c>
    </row>
    <row r="48" spans="1:3" ht="25.5" x14ac:dyDescent="0.2">
      <c r="A48" s="159" t="s">
        <v>218</v>
      </c>
      <c r="B48" s="88" t="s">
        <v>213</v>
      </c>
      <c r="C48" s="160" t="s">
        <v>285</v>
      </c>
    </row>
    <row r="49" spans="1:42" ht="15.4" customHeight="1" x14ac:dyDescent="0.2">
      <c r="A49" s="165" t="s">
        <v>247</v>
      </c>
      <c r="B49" s="147" t="s">
        <v>246</v>
      </c>
      <c r="C49" s="160" t="s">
        <v>304</v>
      </c>
    </row>
    <row r="50" spans="1:42" ht="25.5" x14ac:dyDescent="0.2">
      <c r="A50" s="161" t="s">
        <v>251</v>
      </c>
      <c r="B50" s="93" t="s">
        <v>229</v>
      </c>
      <c r="C50" s="157" t="s">
        <v>776</v>
      </c>
    </row>
    <row r="51" spans="1:42" x14ac:dyDescent="0.2">
      <c r="A51" s="159" t="s">
        <v>218</v>
      </c>
      <c r="B51" s="88" t="s">
        <v>185</v>
      </c>
      <c r="C51" s="160" t="s">
        <v>777</v>
      </c>
    </row>
    <row r="52" spans="1:42" ht="25.5" x14ac:dyDescent="0.2">
      <c r="A52" s="159" t="s">
        <v>218</v>
      </c>
      <c r="B52" s="88" t="s">
        <v>192</v>
      </c>
      <c r="C52" s="160" t="s">
        <v>193</v>
      </c>
    </row>
    <row r="53" spans="1:42" x14ac:dyDescent="0.2">
      <c r="A53" s="159" t="s">
        <v>218</v>
      </c>
      <c r="B53" s="94" t="s">
        <v>118</v>
      </c>
      <c r="C53" s="160" t="s">
        <v>193</v>
      </c>
    </row>
    <row r="54" spans="1:42" x14ac:dyDescent="0.2">
      <c r="A54" s="159" t="s">
        <v>218</v>
      </c>
      <c r="B54" s="88" t="s">
        <v>209</v>
      </c>
      <c r="C54" s="160" t="s">
        <v>305</v>
      </c>
    </row>
    <row r="55" spans="1:42" ht="24" x14ac:dyDescent="0.2">
      <c r="A55" s="159" t="s">
        <v>218</v>
      </c>
      <c r="B55" s="88" t="s">
        <v>88</v>
      </c>
      <c r="C55" s="160" t="s">
        <v>778</v>
      </c>
    </row>
    <row r="56" spans="1:42" ht="24" x14ac:dyDescent="0.2">
      <c r="A56" s="156" t="s">
        <v>250</v>
      </c>
      <c r="B56" s="88" t="s">
        <v>208</v>
      </c>
      <c r="C56" s="237" t="s">
        <v>788</v>
      </c>
    </row>
    <row r="57" spans="1:42" ht="28.15" customHeight="1" x14ac:dyDescent="0.2">
      <c r="A57" s="159" t="s">
        <v>218</v>
      </c>
      <c r="B57" s="88" t="s">
        <v>324</v>
      </c>
      <c r="C57" s="160" t="s">
        <v>779</v>
      </c>
    </row>
    <row r="58" spans="1:42" ht="24" x14ac:dyDescent="0.2">
      <c r="A58" s="156" t="s">
        <v>402</v>
      </c>
      <c r="B58" s="88" t="s">
        <v>230</v>
      </c>
      <c r="C58" s="160" t="s">
        <v>217</v>
      </c>
    </row>
    <row r="59" spans="1:42" ht="24" x14ac:dyDescent="0.2">
      <c r="A59" s="159" t="s">
        <v>218</v>
      </c>
      <c r="B59" s="88" t="s">
        <v>130</v>
      </c>
      <c r="C59" s="160" t="s">
        <v>637</v>
      </c>
    </row>
    <row r="60" spans="1:42" ht="24" x14ac:dyDescent="0.2">
      <c r="A60" s="159" t="s">
        <v>218</v>
      </c>
      <c r="B60" s="88" t="s">
        <v>231</v>
      </c>
      <c r="C60" s="160" t="s">
        <v>466</v>
      </c>
    </row>
    <row r="61" spans="1:42" x14ac:dyDescent="0.2">
      <c r="A61" s="159" t="s">
        <v>218</v>
      </c>
      <c r="B61" s="88" t="s">
        <v>131</v>
      </c>
      <c r="C61" s="160" t="s">
        <v>458</v>
      </c>
    </row>
    <row r="62" spans="1:42" x14ac:dyDescent="0.2">
      <c r="A62" s="159" t="s">
        <v>218</v>
      </c>
      <c r="B62" s="88" t="s">
        <v>232</v>
      </c>
      <c r="C62" s="160" t="s">
        <v>279</v>
      </c>
    </row>
    <row r="63" spans="1:42" ht="24" x14ac:dyDescent="0.2">
      <c r="A63" s="159" t="s">
        <v>218</v>
      </c>
      <c r="B63" s="88" t="s">
        <v>90</v>
      </c>
      <c r="C63" s="160" t="s">
        <v>785</v>
      </c>
      <c r="E63" s="83" t="s">
        <v>468</v>
      </c>
      <c r="F63" s="83" t="s">
        <v>469</v>
      </c>
      <c r="G63" s="83" t="s">
        <v>470</v>
      </c>
      <c r="H63" s="83" t="s">
        <v>471</v>
      </c>
      <c r="I63" s="83" t="s">
        <v>472</v>
      </c>
      <c r="J63" s="83" t="s">
        <v>473</v>
      </c>
      <c r="K63" s="83" t="s">
        <v>474</v>
      </c>
      <c r="L63" s="83" t="s">
        <v>475</v>
      </c>
      <c r="M63" s="83" t="s">
        <v>476</v>
      </c>
      <c r="N63" s="83" t="s">
        <v>477</v>
      </c>
      <c r="O63" s="83" t="s">
        <v>478</v>
      </c>
      <c r="P63" s="83" t="s">
        <v>479</v>
      </c>
      <c r="Q63" s="83" t="s">
        <v>469</v>
      </c>
      <c r="R63" s="83" t="s">
        <v>480</v>
      </c>
      <c r="S63" s="83" t="s">
        <v>468</v>
      </c>
      <c r="T63" s="83" t="s">
        <v>481</v>
      </c>
      <c r="U63" s="83" t="s">
        <v>482</v>
      </c>
      <c r="V63" s="83" t="s">
        <v>483</v>
      </c>
      <c r="W63" s="83" t="s">
        <v>484</v>
      </c>
      <c r="X63" s="83" t="s">
        <v>485</v>
      </c>
      <c r="Y63" s="83" t="s">
        <v>486</v>
      </c>
      <c r="Z63" s="83" t="s">
        <v>480</v>
      </c>
      <c r="AA63" s="83" t="s">
        <v>487</v>
      </c>
      <c r="AB63" s="83" t="s">
        <v>488</v>
      </c>
      <c r="AC63" s="83" t="s">
        <v>489</v>
      </c>
      <c r="AD63" s="83" t="s">
        <v>480</v>
      </c>
      <c r="AE63" s="83" t="s">
        <v>490</v>
      </c>
      <c r="AF63" s="83" t="s">
        <v>491</v>
      </c>
      <c r="AG63" s="83" t="s">
        <v>469</v>
      </c>
      <c r="AH63" s="83" t="s">
        <v>492</v>
      </c>
      <c r="AI63" s="83" t="s">
        <v>493</v>
      </c>
      <c r="AJ63" s="83" t="s">
        <v>494</v>
      </c>
      <c r="AK63" s="83" t="s">
        <v>480</v>
      </c>
      <c r="AL63" s="83" t="s">
        <v>495</v>
      </c>
      <c r="AM63" s="83" t="s">
        <v>496</v>
      </c>
      <c r="AN63" s="83" t="s">
        <v>497</v>
      </c>
      <c r="AO63" s="83" t="s">
        <v>498</v>
      </c>
      <c r="AP63" s="83" t="s">
        <v>499</v>
      </c>
    </row>
    <row r="64" spans="1:42" ht="47.25" customHeight="1" x14ac:dyDescent="0.2">
      <c r="A64" s="156" t="s">
        <v>403</v>
      </c>
      <c r="B64" s="88" t="s">
        <v>263</v>
      </c>
      <c r="C64" s="237" t="s">
        <v>781</v>
      </c>
    </row>
    <row r="65" spans="1:4" ht="28.9" customHeight="1" x14ac:dyDescent="0.2">
      <c r="A65" s="159" t="s">
        <v>218</v>
      </c>
      <c r="B65" s="88" t="s">
        <v>90</v>
      </c>
      <c r="C65" s="160" t="s">
        <v>780</v>
      </c>
    </row>
    <row r="66" spans="1:4" ht="30.4" customHeight="1" x14ac:dyDescent="0.2">
      <c r="A66" s="159" t="s">
        <v>218</v>
      </c>
      <c r="B66" s="88" t="s">
        <v>264</v>
      </c>
      <c r="C66" s="160" t="s">
        <v>448</v>
      </c>
    </row>
    <row r="67" spans="1:4" ht="36.6" customHeight="1" x14ac:dyDescent="0.2">
      <c r="A67" s="159" t="s">
        <v>218</v>
      </c>
      <c r="B67" s="88" t="s">
        <v>265</v>
      </c>
      <c r="C67" s="160" t="s">
        <v>449</v>
      </c>
    </row>
    <row r="68" spans="1:4" ht="26.45" customHeight="1" x14ac:dyDescent="0.2">
      <c r="A68" s="159" t="s">
        <v>218</v>
      </c>
      <c r="B68" s="88" t="s">
        <v>447</v>
      </c>
      <c r="C68" s="160" t="s">
        <v>634</v>
      </c>
    </row>
    <row r="69" spans="1:4" ht="13.9" customHeight="1" x14ac:dyDescent="0.2">
      <c r="A69" s="159" t="s">
        <v>218</v>
      </c>
      <c r="B69" s="88" t="s">
        <v>233</v>
      </c>
      <c r="C69" s="160" t="s">
        <v>306</v>
      </c>
      <c r="D69" s="254"/>
    </row>
    <row r="70" spans="1:4" ht="37.5" customHeight="1" x14ac:dyDescent="0.2">
      <c r="A70" s="156" t="s">
        <v>404</v>
      </c>
      <c r="B70" s="88" t="s">
        <v>128</v>
      </c>
      <c r="C70" s="160" t="s">
        <v>421</v>
      </c>
    </row>
    <row r="71" spans="1:4" x14ac:dyDescent="0.2">
      <c r="A71" s="159" t="s">
        <v>218</v>
      </c>
      <c r="B71" s="88" t="s">
        <v>89</v>
      </c>
      <c r="C71" s="160" t="s">
        <v>214</v>
      </c>
    </row>
    <row r="72" spans="1:4" x14ac:dyDescent="0.2">
      <c r="A72" s="159" t="s">
        <v>218</v>
      </c>
      <c r="B72" s="88" t="s">
        <v>80</v>
      </c>
      <c r="C72" s="160" t="s">
        <v>215</v>
      </c>
    </row>
    <row r="73" spans="1:4" x14ac:dyDescent="0.2">
      <c r="A73" s="159" t="s">
        <v>218</v>
      </c>
      <c r="B73" s="88" t="s">
        <v>79</v>
      </c>
      <c r="C73" s="160" t="s">
        <v>216</v>
      </c>
    </row>
    <row r="74" spans="1:4" ht="24" x14ac:dyDescent="0.2">
      <c r="A74" s="159" t="s">
        <v>218</v>
      </c>
      <c r="B74" s="88" t="s">
        <v>90</v>
      </c>
      <c r="C74" s="160" t="s">
        <v>782</v>
      </c>
    </row>
    <row r="75" spans="1:4" ht="36" x14ac:dyDescent="0.2">
      <c r="A75" s="159" t="s">
        <v>218</v>
      </c>
      <c r="B75" s="88" t="s">
        <v>311</v>
      </c>
      <c r="C75" s="237" t="s">
        <v>783</v>
      </c>
    </row>
    <row r="76" spans="1:4" ht="25.5" x14ac:dyDescent="0.2">
      <c r="A76" s="159" t="s">
        <v>218</v>
      </c>
      <c r="B76" s="88" t="s">
        <v>356</v>
      </c>
      <c r="C76" s="160" t="s">
        <v>370</v>
      </c>
    </row>
    <row r="77" spans="1:4" ht="16.149999999999999" customHeight="1" x14ac:dyDescent="0.2">
      <c r="A77" s="159" t="s">
        <v>218</v>
      </c>
      <c r="B77" s="88" t="s">
        <v>233</v>
      </c>
      <c r="C77" s="160" t="s">
        <v>306</v>
      </c>
    </row>
    <row r="78" spans="1:4" x14ac:dyDescent="0.2"/>
    <row r="79" spans="1:4" x14ac:dyDescent="0.2"/>
    <row r="80" spans="1:4"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sheetData>
  <sheetProtection algorithmName="SHA-512" hashValue="ANqWAqitl1rBcHAkq6Fa+JCESlL6BXtoCBwfRgmoQ3b3L113uIMtRYSDbQQDaIj6x+lfd5Pcise7OUU3NAknKA==" saltValue="OHkEupeQTlHBUHH9OKDabg==" spinCount="100000" sheet="1" formatColumns="0" formatRows="0"/>
  <autoFilter ref="A3:B3" xr:uid="{00000000-0009-0000-0000-000008000000}"/>
  <mergeCells count="2">
    <mergeCell ref="A36:C36"/>
    <mergeCell ref="A4:C4"/>
  </mergeCells>
  <pageMargins left="0.5" right="0.5" top="0.41" bottom="0.6" header="0.3" footer="0.27"/>
  <pageSetup scale="72" orientation="landscape" r:id="rId1"/>
  <headerFooter>
    <oddFooter>&amp;L&amp;"Arial,Regular"&amp;8UNC Charlotte - Version 1.01.2026&amp;C&amp;"Arial,Regular"&amp;9Page &amp;P of &amp;N&amp;R&amp;"Arial,Regular"&amp;8Line by Line Guidance for Non-employee/Student Travel Forms</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0" tint="-0.14999847407452621"/>
  </sheetPr>
  <dimension ref="A1:A45"/>
  <sheetViews>
    <sheetView showGridLines="0" zoomScaleNormal="100" workbookViewId="0"/>
  </sheetViews>
  <sheetFormatPr defaultColWidth="0" defaultRowHeight="15" zeroHeight="1" x14ac:dyDescent="0.25"/>
  <cols>
    <col min="1" max="1" width="96.28515625" customWidth="1"/>
    <col min="2" max="3" width="8.7109375" hidden="1" customWidth="1"/>
    <col min="4" max="16384" width="8.7109375" hidden="1"/>
  </cols>
  <sheetData>
    <row r="1" spans="1:1" ht="20.65" customHeight="1" x14ac:dyDescent="0.25">
      <c r="A1" s="231" t="s">
        <v>455</v>
      </c>
    </row>
    <row r="2" spans="1:1" ht="27.6" customHeight="1" x14ac:dyDescent="0.25">
      <c r="A2" s="369"/>
    </row>
    <row r="3" spans="1:1" ht="14.25" hidden="1" customHeight="1" x14ac:dyDescent="0.25">
      <c r="A3" s="336" t="s">
        <v>432</v>
      </c>
    </row>
    <row r="4" spans="1:1" s="83" customFormat="1" ht="33.950000000000003" hidden="1" customHeight="1" x14ac:dyDescent="0.2">
      <c r="A4" s="337" t="s">
        <v>443</v>
      </c>
    </row>
    <row r="5" spans="1:1" s="83" customFormat="1" ht="14.25" customHeight="1" x14ac:dyDescent="0.25">
      <c r="A5" s="239" t="s">
        <v>515</v>
      </c>
    </row>
    <row r="6" spans="1:1" s="83" customFormat="1" ht="30" customHeight="1" x14ac:dyDescent="0.2">
      <c r="A6" s="241" t="s">
        <v>698</v>
      </c>
    </row>
    <row r="7" spans="1:1" s="83" customFormat="1" ht="20.100000000000001" hidden="1" customHeight="1" x14ac:dyDescent="0.25">
      <c r="A7" s="336" t="s">
        <v>517</v>
      </c>
    </row>
    <row r="8" spans="1:1" s="83" customFormat="1" ht="20.100000000000001" hidden="1" customHeight="1" x14ac:dyDescent="0.2">
      <c r="A8" s="337" t="s">
        <v>516</v>
      </c>
    </row>
    <row r="9" spans="1:1" s="254" customFormat="1" ht="20.100000000000001" hidden="1" customHeight="1" x14ac:dyDescent="0.25">
      <c r="A9" s="336" t="s">
        <v>531</v>
      </c>
    </row>
    <row r="10" spans="1:1" s="254" customFormat="1" ht="45.75" hidden="1" customHeight="1" x14ac:dyDescent="0.2">
      <c r="A10" s="337" t="s">
        <v>532</v>
      </c>
    </row>
    <row r="11" spans="1:1" s="192" customFormat="1" ht="14.45" customHeight="1" x14ac:dyDescent="0.25">
      <c r="A11" s="239" t="s">
        <v>352</v>
      </c>
    </row>
    <row r="12" spans="1:1" s="83" customFormat="1" ht="57.75" customHeight="1" x14ac:dyDescent="0.2">
      <c r="A12" s="241" t="s">
        <v>355</v>
      </c>
    </row>
    <row r="13" spans="1:1" s="83" customFormat="1" ht="14.45" customHeight="1" x14ac:dyDescent="0.25">
      <c r="A13" s="239" t="s">
        <v>354</v>
      </c>
    </row>
    <row r="14" spans="1:1" s="83" customFormat="1" ht="34.5" customHeight="1" x14ac:dyDescent="0.2">
      <c r="A14" s="241" t="s">
        <v>635</v>
      </c>
    </row>
    <row r="15" spans="1:1" s="83" customFormat="1" ht="14.25" customHeight="1" x14ac:dyDescent="0.25">
      <c r="A15" s="239" t="s">
        <v>317</v>
      </c>
    </row>
    <row r="16" spans="1:1" s="83" customFormat="1" ht="45.75" customHeight="1" x14ac:dyDescent="0.2">
      <c r="A16" s="240" t="s">
        <v>316</v>
      </c>
    </row>
    <row r="17" spans="1:1" s="83" customFormat="1" ht="14.25" customHeight="1" x14ac:dyDescent="0.25">
      <c r="A17" s="239" t="s">
        <v>750</v>
      </c>
    </row>
    <row r="18" spans="1:1" s="83" customFormat="1" ht="33.75" customHeight="1" x14ac:dyDescent="0.2">
      <c r="A18" s="240" t="s">
        <v>751</v>
      </c>
    </row>
    <row r="19" spans="1:1" s="83" customFormat="1" ht="14.25" customHeight="1" x14ac:dyDescent="0.25">
      <c r="A19" s="239" t="s">
        <v>535</v>
      </c>
    </row>
    <row r="20" spans="1:1" s="83" customFormat="1" ht="43.5" customHeight="1" x14ac:dyDescent="0.2">
      <c r="A20" s="241" t="s">
        <v>752</v>
      </c>
    </row>
    <row r="21" spans="1:1" s="83" customFormat="1" ht="14.45" customHeight="1" x14ac:dyDescent="0.25">
      <c r="A21" s="239" t="s">
        <v>462</v>
      </c>
    </row>
    <row r="22" spans="1:1" s="83" customFormat="1" ht="42.75" customHeight="1" x14ac:dyDescent="0.2">
      <c r="A22" s="241" t="s">
        <v>353</v>
      </c>
    </row>
    <row r="23" spans="1:1" s="83" customFormat="1" hidden="1" x14ac:dyDescent="0.25">
      <c r="A23" s="336" t="s">
        <v>280</v>
      </c>
    </row>
    <row r="24" spans="1:1" s="83" customFormat="1" ht="33.950000000000003" hidden="1" customHeight="1" x14ac:dyDescent="0.2">
      <c r="A24" s="337" t="s">
        <v>557</v>
      </c>
    </row>
    <row r="25" spans="1:1" s="83" customFormat="1" ht="14.45" customHeight="1" x14ac:dyDescent="0.25">
      <c r="A25" s="239" t="s">
        <v>312</v>
      </c>
    </row>
    <row r="26" spans="1:1" s="83" customFormat="1" ht="36" customHeight="1" x14ac:dyDescent="0.2">
      <c r="A26" s="240" t="s">
        <v>313</v>
      </c>
    </row>
    <row r="27" spans="1:1" s="83" customFormat="1" ht="14.65" customHeight="1" x14ac:dyDescent="0.25">
      <c r="A27" s="239" t="s">
        <v>372</v>
      </c>
    </row>
    <row r="28" spans="1:1" s="83" customFormat="1" ht="36" customHeight="1" x14ac:dyDescent="0.2">
      <c r="A28" s="241" t="s">
        <v>284</v>
      </c>
    </row>
    <row r="29" spans="1:1" s="83" customFormat="1" x14ac:dyDescent="0.25">
      <c r="A29" s="239" t="s">
        <v>636</v>
      </c>
    </row>
    <row r="30" spans="1:1" s="83" customFormat="1" ht="23.25" customHeight="1" x14ac:dyDescent="0.2">
      <c r="A30" s="241" t="s">
        <v>281</v>
      </c>
    </row>
    <row r="31" spans="1:1" x14ac:dyDescent="0.25"/>
    <row r="32" spans="1:1" x14ac:dyDescent="0.25">
      <c r="A32" s="154"/>
    </row>
    <row r="33" spans="1:1" x14ac:dyDescent="0.25"/>
    <row r="34" spans="1:1" x14ac:dyDescent="0.25">
      <c r="A34" s="154"/>
    </row>
    <row r="35" spans="1:1" x14ac:dyDescent="0.25"/>
    <row r="36" spans="1:1" x14ac:dyDescent="0.25"/>
    <row r="37" spans="1:1" x14ac:dyDescent="0.25"/>
    <row r="38" spans="1:1" x14ac:dyDescent="0.25"/>
    <row r="39" spans="1:1" x14ac:dyDescent="0.25"/>
    <row r="40" spans="1:1" x14ac:dyDescent="0.25"/>
    <row r="41" spans="1:1" x14ac:dyDescent="0.25"/>
    <row r="42" spans="1:1" x14ac:dyDescent="0.25"/>
    <row r="43" spans="1:1" x14ac:dyDescent="0.25"/>
    <row r="44" spans="1:1" x14ac:dyDescent="0.25"/>
    <row r="45" spans="1:1" x14ac:dyDescent="0.25"/>
  </sheetData>
  <sheetProtection algorithmName="SHA-512" hashValue="UgrqYCWMxMob8xMJbMs2r1fbmuVMsLM5oK+jUBO8Aa8AMKwOVSWBVlxj9us5J7Is8sL3C5ChpeS8huzNZEKfvw==" saltValue="ZeGUJcjr6dzvevkzPZ4ZFg==" spinCount="100000" sheet="1" objects="1" scenarios="1"/>
  <phoneticPr fontId="50" type="noConversion"/>
  <hyperlinks>
    <hyperlink ref="A23" r:id="rId1" xr:uid="{00000000-0004-0000-0D00-000000000000}"/>
    <hyperlink ref="A29" r:id="rId2" xr:uid="{00000000-0004-0000-0D00-000002000000}"/>
    <hyperlink ref="A27" r:id="rId3" xr:uid="{00000000-0004-0000-0D00-000003000000}"/>
    <hyperlink ref="A25" r:id="rId4" xr:uid="{00000000-0004-0000-0D00-000004000000}"/>
    <hyperlink ref="A15" r:id="rId5" display="Foreign Per Diem Rates by Location" xr:uid="{00000000-0004-0000-0D00-000005000000}"/>
    <hyperlink ref="A17" r:id="rId6" display="Grants and Contracts Administration (GCA)" xr:uid="{00000000-0004-0000-0D00-000006000000}"/>
    <hyperlink ref="A11" r:id="rId7" xr:uid="{00000000-0004-0000-0D00-000007000000}"/>
    <hyperlink ref="A11:XFD11" r:id="rId8" display="Export Control" xr:uid="{00000000-0004-0000-0D00-000008000000}"/>
    <hyperlink ref="A21" r:id="rId9" xr:uid="{00000000-0004-0000-0D00-000009000000}"/>
    <hyperlink ref="A13" r:id="rId10" xr:uid="{00000000-0004-0000-0D00-00000A000000}"/>
    <hyperlink ref="A5" r:id="rId11" xr:uid="{00000000-0004-0000-0D00-00000B000000}"/>
    <hyperlink ref="A3" r:id="rId12" xr:uid="{00000000-0004-0000-0D00-00000C000000}"/>
    <hyperlink ref="A7" r:id="rId13" xr:uid="{00000000-0004-0000-0D00-00000D000000}"/>
    <hyperlink ref="A9" r:id="rId14" xr:uid="{6EAE0D97-01D4-4984-B15D-45CA8E0D42F5}"/>
    <hyperlink ref="A19" r:id="rId15" xr:uid="{00000000-0004-0000-0D00-000001000000}"/>
  </hyperlinks>
  <pageMargins left="0.7" right="0.7" top="0.75" bottom="0.75" header="0.3" footer="0.3"/>
  <pageSetup orientation="portrait" r:id="rId16"/>
  <headerFooter>
    <oddFooter>&amp;L&amp;"Arial,Regular"&amp;8UNC Charlotte - Version 1.01.2026&amp;C&amp;"Arial,Regular"&amp;9LINKS&amp;R&amp;"Arial,Regular"&amp;8TRAVEL-RELATED LINKS</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J98"/>
  <sheetViews>
    <sheetView zoomScaleNormal="100" workbookViewId="0">
      <pane ySplit="3" topLeftCell="A4" activePane="bottomLeft" state="frozen"/>
      <selection activeCell="E12" sqref="E12"/>
      <selection pane="bottomLeft"/>
    </sheetView>
  </sheetViews>
  <sheetFormatPr defaultColWidth="9.140625" defaultRowHeight="12.75" x14ac:dyDescent="0.2"/>
  <cols>
    <col min="1" max="1" width="5" style="9" customWidth="1"/>
    <col min="2" max="2" width="13.7109375" style="1" bestFit="1" customWidth="1"/>
    <col min="3" max="3" width="11" style="1" customWidth="1"/>
    <col min="4" max="4" width="23.28515625" style="1" bestFit="1" customWidth="1"/>
    <col min="5" max="5" width="39.140625" style="1" customWidth="1"/>
    <col min="6" max="6" width="36.28515625" style="1" bestFit="1" customWidth="1"/>
    <col min="7" max="7" width="12.42578125" style="9" customWidth="1"/>
    <col min="8" max="8" width="14" style="10" bestFit="1" customWidth="1"/>
    <col min="9" max="9" width="12.42578125" style="12" customWidth="1"/>
    <col min="10" max="16384" width="9.140625" style="10"/>
  </cols>
  <sheetData>
    <row r="1" spans="1:10" ht="33.75" customHeight="1" x14ac:dyDescent="0.25">
      <c r="A1" s="11" t="s">
        <v>141</v>
      </c>
      <c r="E1" s="881" t="s">
        <v>759</v>
      </c>
      <c r="F1" s="881"/>
      <c r="G1" s="881"/>
      <c r="H1" s="881"/>
      <c r="I1" s="355" t="s">
        <v>749</v>
      </c>
    </row>
    <row r="2" spans="1:10" x14ac:dyDescent="0.2">
      <c r="A2" s="76" t="s">
        <v>175</v>
      </c>
    </row>
    <row r="3" spans="1:10" s="9" customFormat="1" ht="25.5" x14ac:dyDescent="0.2">
      <c r="A3" s="7" t="s">
        <v>137</v>
      </c>
      <c r="B3" s="7" t="s">
        <v>748</v>
      </c>
      <c r="C3" s="7" t="s">
        <v>13</v>
      </c>
      <c r="D3" s="7" t="s">
        <v>89</v>
      </c>
      <c r="E3" s="7" t="s">
        <v>138</v>
      </c>
      <c r="F3" s="7" t="s">
        <v>139</v>
      </c>
      <c r="G3" s="7" t="s">
        <v>140</v>
      </c>
      <c r="I3" s="13" t="s">
        <v>148</v>
      </c>
    </row>
    <row r="4" spans="1:10" x14ac:dyDescent="0.2">
      <c r="A4" s="9">
        <v>1</v>
      </c>
      <c r="B4" s="1" t="str">
        <f>Keywords!$B$5</f>
        <v>Non-Employee</v>
      </c>
      <c r="C4" s="339" t="str">
        <f>Keywords!$D$5</f>
        <v>In State</v>
      </c>
      <c r="D4" s="1" t="str">
        <f>Keywords!$L$6</f>
        <v>Airfare</v>
      </c>
      <c r="E4" s="1" t="str">
        <f>CONCATENATE(B4," &gt; ",D4)</f>
        <v>Non-Employee &gt; Airfare</v>
      </c>
      <c r="F4" s="1" t="str">
        <f>Keywords!$R$27</f>
        <v>Board/Non-Employee Transportation</v>
      </c>
      <c r="G4" s="9">
        <f>Rates!$F$19</f>
        <v>925440</v>
      </c>
    </row>
    <row r="5" spans="1:10" x14ac:dyDescent="0.2">
      <c r="A5" s="9">
        <v>2</v>
      </c>
      <c r="B5" s="1" t="str">
        <f>Keywords!$B$5</f>
        <v>Non-Employee</v>
      </c>
      <c r="C5" s="339" t="str">
        <f>Keywords!$D$5</f>
        <v>In State</v>
      </c>
      <c r="D5" s="1" t="str">
        <f>Keywords!$L$7</f>
        <v>Airline Baggage/Seating Fees</v>
      </c>
      <c r="E5" s="1" t="str">
        <f t="shared" ref="E5:E9" si="0">CONCATENATE(B5," &gt; ",D5)</f>
        <v>Non-Employee &gt; Airline Baggage/Seating Fees</v>
      </c>
      <c r="F5" s="1" t="str">
        <f>Keywords!$R$27</f>
        <v>Board/Non-Employee Transportation</v>
      </c>
      <c r="G5" s="9">
        <f>Rates!$F$19</f>
        <v>925440</v>
      </c>
    </row>
    <row r="6" spans="1:10" x14ac:dyDescent="0.2">
      <c r="A6" s="9">
        <v>3</v>
      </c>
      <c r="B6" s="1" t="str">
        <f>Keywords!$B$5</f>
        <v>Non-Employee</v>
      </c>
      <c r="C6" s="339" t="str">
        <f>Keywords!$D$5</f>
        <v>In State</v>
      </c>
      <c r="D6" s="1" t="str">
        <f>Keywords!$L$8</f>
        <v>Parking / Tolls</v>
      </c>
      <c r="E6" s="1" t="str">
        <f t="shared" si="0"/>
        <v>Non-Employee &gt; Parking / Tolls</v>
      </c>
      <c r="F6" s="1" t="str">
        <f>Keywords!$R$27</f>
        <v>Board/Non-Employee Transportation</v>
      </c>
      <c r="G6" s="9">
        <f>Rates!$F$19</f>
        <v>925440</v>
      </c>
    </row>
    <row r="7" spans="1:10" x14ac:dyDescent="0.2">
      <c r="A7" s="9">
        <v>4</v>
      </c>
      <c r="B7" s="1" t="str">
        <f>Keywords!$B$5</f>
        <v>Non-Employee</v>
      </c>
      <c r="C7" s="339" t="str">
        <f>Keywords!$D$5</f>
        <v>In State</v>
      </c>
      <c r="D7" s="1" t="str">
        <f>Keywords!$L$9</f>
        <v>Taxi / Bus / Train</v>
      </c>
      <c r="E7" s="1" t="str">
        <f t="shared" si="0"/>
        <v>Non-Employee &gt; Taxi / Bus / Train</v>
      </c>
      <c r="F7" s="1" t="str">
        <f>Keywords!$R$27</f>
        <v>Board/Non-Employee Transportation</v>
      </c>
      <c r="G7" s="9">
        <f>Rates!$F$19</f>
        <v>925440</v>
      </c>
    </row>
    <row r="8" spans="1:10" x14ac:dyDescent="0.2">
      <c r="A8" s="9">
        <v>5</v>
      </c>
      <c r="B8" s="1" t="str">
        <f>Keywords!$B$5</f>
        <v>Non-Employee</v>
      </c>
      <c r="C8" s="339" t="str">
        <f>Keywords!$D$5</f>
        <v>In State</v>
      </c>
      <c r="D8" s="1" t="str">
        <f>Keywords!$L$10</f>
        <v>Rental Car / Gas</v>
      </c>
      <c r="E8" s="1" t="str">
        <f t="shared" si="0"/>
        <v>Non-Employee &gt; Rental Car / Gas</v>
      </c>
      <c r="F8" s="1" t="str">
        <f>Keywords!$R$27</f>
        <v>Board/Non-Employee Transportation</v>
      </c>
      <c r="G8" s="9">
        <f>Rates!$F$19</f>
        <v>925440</v>
      </c>
    </row>
    <row r="9" spans="1:10" x14ac:dyDescent="0.2">
      <c r="A9" s="9">
        <v>6</v>
      </c>
      <c r="B9" s="1" t="str">
        <f>Keywords!$B$5</f>
        <v>Non-Employee</v>
      </c>
      <c r="C9" s="339" t="str">
        <f>Keywords!$D$5</f>
        <v>In State</v>
      </c>
      <c r="D9" s="1" t="s">
        <v>78</v>
      </c>
      <c r="E9" s="1" t="str">
        <f t="shared" si="0"/>
        <v>Non-Employee &gt; Mileage</v>
      </c>
      <c r="F9" s="1" t="str">
        <f>Keywords!$R$27</f>
        <v>Board/Non-Employee Transportation</v>
      </c>
      <c r="G9" s="9">
        <f>Rates!$F$19</f>
        <v>925440</v>
      </c>
    </row>
    <row r="10" spans="1:10" x14ac:dyDescent="0.2">
      <c r="A10" s="9">
        <v>7</v>
      </c>
      <c r="B10" s="1" t="str">
        <f>Keywords!$B$5</f>
        <v>Non-Employee</v>
      </c>
      <c r="C10" s="339" t="str">
        <f>Keywords!$D$5</f>
        <v>In State</v>
      </c>
      <c r="D10" s="1" t="s">
        <v>146</v>
      </c>
      <c r="E10" s="1" t="s">
        <v>146</v>
      </c>
      <c r="F10" s="1" t="str">
        <f>Keywords!$R$27</f>
        <v>Board/Non-Employee Transportation</v>
      </c>
      <c r="G10" s="9">
        <f>Rates!$F$19</f>
        <v>925440</v>
      </c>
    </row>
    <row r="11" spans="1:10" x14ac:dyDescent="0.2">
      <c r="A11" s="9">
        <v>8</v>
      </c>
      <c r="B11" s="1" t="str">
        <f>Keywords!$B$5</f>
        <v>Non-Employee</v>
      </c>
      <c r="C11" s="339" t="str">
        <f>Keywords!$D$5</f>
        <v>In State</v>
      </c>
      <c r="D11" s="1" t="str">
        <f>Keywords!$L$11</f>
        <v>Hotel (Room + Tax)</v>
      </c>
      <c r="E11" s="1" t="str">
        <f>CONCATENATE(B11," &gt; ",D11)</f>
        <v>Non-Employee &gt; Hotel (Room + Tax)</v>
      </c>
      <c r="F11" s="1" t="str">
        <f>Keywords!$R$28</f>
        <v>Board/Non-Employee Subsistence</v>
      </c>
      <c r="G11" s="9">
        <f>Rates!$F$20</f>
        <v>925460</v>
      </c>
    </row>
    <row r="12" spans="1:10" x14ac:dyDescent="0.2">
      <c r="A12" s="9">
        <v>9</v>
      </c>
      <c r="B12" s="1" t="str">
        <f>Keywords!$B$5</f>
        <v>Non-Employee</v>
      </c>
      <c r="C12" s="339" t="str">
        <f>Keywords!$D$5</f>
        <v>In State</v>
      </c>
      <c r="D12" s="148" t="str">
        <f>Keywords!$L$17</f>
        <v>Breakfast (per diem)</v>
      </c>
      <c r="E12" s="1" t="str">
        <f t="shared" ref="E12:E75" si="1">CONCATENATE(B12," &gt; ",D12)</f>
        <v>Non-Employee &gt; Breakfast (per diem)</v>
      </c>
      <c r="F12" s="1" t="str">
        <f>Keywords!$R$28</f>
        <v>Board/Non-Employee Subsistence</v>
      </c>
      <c r="G12" s="9">
        <f>Rates!$F$20</f>
        <v>925460</v>
      </c>
      <c r="I12" s="14">
        <f>Rates!E36</f>
        <v>13</v>
      </c>
      <c r="J12" s="368" t="s">
        <v>758</v>
      </c>
    </row>
    <row r="13" spans="1:10" x14ac:dyDescent="0.2">
      <c r="A13" s="9">
        <v>10</v>
      </c>
      <c r="B13" s="1" t="str">
        <f>Keywords!$B$5</f>
        <v>Non-Employee</v>
      </c>
      <c r="C13" s="339" t="str">
        <f>Keywords!$D$5</f>
        <v>In State</v>
      </c>
      <c r="D13" s="148" t="str">
        <f>Keywords!$L$18</f>
        <v>Lunch (per diem)</v>
      </c>
      <c r="E13" s="1" t="str">
        <f t="shared" si="1"/>
        <v>Non-Employee &gt; Lunch (per diem)</v>
      </c>
      <c r="F13" s="1" t="str">
        <f>Keywords!$R$28</f>
        <v>Board/Non-Employee Subsistence</v>
      </c>
      <c r="G13" s="9">
        <f>Rates!$F$20</f>
        <v>925460</v>
      </c>
      <c r="I13" s="14">
        <f>Rates!E37</f>
        <v>14</v>
      </c>
    </row>
    <row r="14" spans="1:10" x14ac:dyDescent="0.2">
      <c r="A14" s="9">
        <v>11</v>
      </c>
      <c r="B14" s="1" t="str">
        <f>Keywords!$B$5</f>
        <v>Non-Employee</v>
      </c>
      <c r="C14" s="339" t="str">
        <f>Keywords!$D$5</f>
        <v>In State</v>
      </c>
      <c r="D14" s="148" t="str">
        <f>Keywords!$L$19</f>
        <v>Dinner (per diem)</v>
      </c>
      <c r="E14" s="1" t="str">
        <f t="shared" si="1"/>
        <v>Non-Employee &gt; Dinner (per diem)</v>
      </c>
      <c r="F14" s="1" t="str">
        <f>Keywords!$R$28</f>
        <v>Board/Non-Employee Subsistence</v>
      </c>
      <c r="G14" s="9">
        <f>Rates!$F$20</f>
        <v>925460</v>
      </c>
      <c r="I14" s="14">
        <f>Rates!E38</f>
        <v>23</v>
      </c>
    </row>
    <row r="15" spans="1:10" x14ac:dyDescent="0.2">
      <c r="A15" s="9">
        <v>12</v>
      </c>
      <c r="B15" s="1" t="str">
        <f>Keywords!$B$5</f>
        <v>Non-Employee</v>
      </c>
      <c r="C15" s="339" t="str">
        <f>Keywords!$D$5</f>
        <v>In State</v>
      </c>
      <c r="D15" s="1" t="str">
        <f>Keywords!$L$14</f>
        <v>Meals (administrative)</v>
      </c>
      <c r="E15" s="1" t="str">
        <f t="shared" si="1"/>
        <v>Non-Employee &gt; Meals (administrative)</v>
      </c>
      <c r="F15" s="1" t="str">
        <f>Keywords!$R$32</f>
        <v>Administrative Meals</v>
      </c>
      <c r="G15" s="9">
        <f>Rates!$F$21</f>
        <v>951360</v>
      </c>
      <c r="J15" s="356"/>
    </row>
    <row r="16" spans="1:10" x14ac:dyDescent="0.2">
      <c r="A16" s="9">
        <v>13</v>
      </c>
      <c r="B16" s="1" t="str">
        <f>Keywords!$B$5</f>
        <v>Non-Employee</v>
      </c>
      <c r="C16" s="339" t="str">
        <f>Keywords!$D$5</f>
        <v>In State</v>
      </c>
      <c r="D16" s="1" t="str">
        <f>Keywords!$L$13</f>
        <v>Tips</v>
      </c>
      <c r="E16" s="1" t="str">
        <f t="shared" si="1"/>
        <v>Non-Employee &gt; Tips</v>
      </c>
      <c r="F16" s="1" t="str">
        <f>Keywords!$R$28</f>
        <v>Board/Non-Employee Subsistence</v>
      </c>
      <c r="G16" s="9">
        <f>Rates!$F$20</f>
        <v>925460</v>
      </c>
    </row>
    <row r="17" spans="1:10" x14ac:dyDescent="0.2">
      <c r="A17" s="9">
        <v>14</v>
      </c>
      <c r="B17" s="1" t="str">
        <f>Keywords!$B$5</f>
        <v>Non-Employee</v>
      </c>
      <c r="C17" s="339" t="str">
        <f>Keywords!$D$5</f>
        <v>In State</v>
      </c>
      <c r="D17" s="1" t="str">
        <f>Keywords!$L$16</f>
        <v>Other (explain)</v>
      </c>
      <c r="E17" s="1" t="str">
        <f t="shared" si="1"/>
        <v>Non-Employee &gt; Other (explain)</v>
      </c>
      <c r="F17" s="1" t="str">
        <f>Keywords!$R$28</f>
        <v>Board/Non-Employee Subsistence</v>
      </c>
      <c r="G17" s="9">
        <f>Rates!$F$20</f>
        <v>925460</v>
      </c>
    </row>
    <row r="18" spans="1:10" x14ac:dyDescent="0.2">
      <c r="A18" s="9">
        <v>15</v>
      </c>
      <c r="B18" s="1" t="str">
        <f>Keywords!$B$5</f>
        <v>Non-Employee</v>
      </c>
      <c r="C18" s="339" t="str">
        <f>Keywords!$D$5</f>
        <v>In State</v>
      </c>
      <c r="D18" s="1" t="str">
        <f>Keywords!$L$12</f>
        <v>Registration Fees</v>
      </c>
      <c r="E18" s="1" t="str">
        <f t="shared" si="1"/>
        <v>Non-Employee &gt; Registration Fees</v>
      </c>
      <c r="F18" s="1" t="str">
        <f>Keywords!$R$28</f>
        <v>Board/Non-Employee Subsistence</v>
      </c>
      <c r="G18" s="9">
        <f>Rates!$F$20</f>
        <v>925460</v>
      </c>
      <c r="J18" s="356"/>
    </row>
    <row r="19" spans="1:10" x14ac:dyDescent="0.2">
      <c r="A19" s="9">
        <v>16</v>
      </c>
      <c r="B19" s="1" t="str">
        <f>Keywords!$B$5</f>
        <v>Non-Employee</v>
      </c>
      <c r="C19" s="339" t="str">
        <f>Keywords!$D$5</f>
        <v>In State</v>
      </c>
      <c r="D19" s="1" t="str">
        <f>Keywords!$L$15</f>
        <v>Alcohol</v>
      </c>
      <c r="E19" s="1" t="str">
        <f t="shared" si="1"/>
        <v>Non-Employee &gt; Alcohol</v>
      </c>
      <c r="F19" s="1" t="str">
        <f>Keywords!$R$31</f>
        <v>Alcohol</v>
      </c>
      <c r="G19" s="9">
        <v>930210</v>
      </c>
      <c r="H19" s="10" t="s">
        <v>147</v>
      </c>
    </row>
    <row r="20" spans="1:10" x14ac:dyDescent="0.2">
      <c r="A20" s="9">
        <v>17</v>
      </c>
      <c r="B20" s="1" t="str">
        <f>Keywords!$B$5</f>
        <v>Non-Employee</v>
      </c>
      <c r="C20" s="339" t="str">
        <f>Keywords!$D$6</f>
        <v>Out of State</v>
      </c>
      <c r="D20" s="1" t="str">
        <f>Keywords!$L$6</f>
        <v>Airfare</v>
      </c>
      <c r="E20" s="1" t="str">
        <f t="shared" si="1"/>
        <v>Non-Employee &gt; Airfare</v>
      </c>
      <c r="F20" s="1" t="str">
        <f>Keywords!$R$27</f>
        <v>Board/Non-Employee Transportation</v>
      </c>
      <c r="G20" s="9">
        <f>Rates!$F$19</f>
        <v>925440</v>
      </c>
    </row>
    <row r="21" spans="1:10" x14ac:dyDescent="0.2">
      <c r="A21" s="9">
        <v>18</v>
      </c>
      <c r="B21" s="1" t="str">
        <f>Keywords!$B$5</f>
        <v>Non-Employee</v>
      </c>
      <c r="C21" s="339" t="str">
        <f>Keywords!$D$6</f>
        <v>Out of State</v>
      </c>
      <c r="D21" s="1" t="str">
        <f>Keywords!$L$7</f>
        <v>Airline Baggage/Seating Fees</v>
      </c>
      <c r="E21" s="1" t="str">
        <f t="shared" si="1"/>
        <v>Non-Employee &gt; Airline Baggage/Seating Fees</v>
      </c>
      <c r="F21" s="1" t="str">
        <f>Keywords!$R$27</f>
        <v>Board/Non-Employee Transportation</v>
      </c>
      <c r="G21" s="9">
        <f>Rates!$F$19</f>
        <v>925440</v>
      </c>
    </row>
    <row r="22" spans="1:10" x14ac:dyDescent="0.2">
      <c r="A22" s="9">
        <v>19</v>
      </c>
      <c r="B22" s="1" t="str">
        <f>Keywords!$B$5</f>
        <v>Non-Employee</v>
      </c>
      <c r="C22" s="339" t="str">
        <f>Keywords!$D$6</f>
        <v>Out of State</v>
      </c>
      <c r="D22" s="1" t="str">
        <f>Keywords!$L$8</f>
        <v>Parking / Tolls</v>
      </c>
      <c r="E22" s="1" t="str">
        <f t="shared" si="1"/>
        <v>Non-Employee &gt; Parking / Tolls</v>
      </c>
      <c r="F22" s="1" t="str">
        <f>Keywords!$R$27</f>
        <v>Board/Non-Employee Transportation</v>
      </c>
      <c r="G22" s="9">
        <f>Rates!$F$19</f>
        <v>925440</v>
      </c>
    </row>
    <row r="23" spans="1:10" x14ac:dyDescent="0.2">
      <c r="A23" s="9">
        <v>20</v>
      </c>
      <c r="B23" s="1" t="str">
        <f>Keywords!$B$5</f>
        <v>Non-Employee</v>
      </c>
      <c r="C23" s="339" t="str">
        <f>Keywords!$D$6</f>
        <v>Out of State</v>
      </c>
      <c r="D23" s="1" t="str">
        <f>Keywords!$L$9</f>
        <v>Taxi / Bus / Train</v>
      </c>
      <c r="E23" s="1" t="str">
        <f t="shared" si="1"/>
        <v>Non-Employee &gt; Taxi / Bus / Train</v>
      </c>
      <c r="F23" s="1" t="str">
        <f>Keywords!$R$27</f>
        <v>Board/Non-Employee Transportation</v>
      </c>
      <c r="G23" s="9">
        <f>Rates!$F$19</f>
        <v>925440</v>
      </c>
    </row>
    <row r="24" spans="1:10" x14ac:dyDescent="0.2">
      <c r="A24" s="9">
        <v>21</v>
      </c>
      <c r="B24" s="1" t="str">
        <f>Keywords!$B$5</f>
        <v>Non-Employee</v>
      </c>
      <c r="C24" s="339" t="str">
        <f>Keywords!$D$6</f>
        <v>Out of State</v>
      </c>
      <c r="D24" s="1" t="str">
        <f>Keywords!$L$10</f>
        <v>Rental Car / Gas</v>
      </c>
      <c r="E24" s="1" t="str">
        <f t="shared" si="1"/>
        <v>Non-Employee &gt; Rental Car / Gas</v>
      </c>
      <c r="F24" s="1" t="str">
        <f>Keywords!$R$27</f>
        <v>Board/Non-Employee Transportation</v>
      </c>
      <c r="G24" s="9">
        <f>Rates!$F$19</f>
        <v>925440</v>
      </c>
    </row>
    <row r="25" spans="1:10" x14ac:dyDescent="0.2">
      <c r="A25" s="9">
        <v>22</v>
      </c>
      <c r="B25" s="1" t="str">
        <f>Keywords!$B$5</f>
        <v>Non-Employee</v>
      </c>
      <c r="C25" s="339" t="str">
        <f>Keywords!$D$6</f>
        <v>Out of State</v>
      </c>
      <c r="D25" s="1" t="s">
        <v>78</v>
      </c>
      <c r="E25" s="1" t="str">
        <f t="shared" si="1"/>
        <v>Non-Employee &gt; Mileage</v>
      </c>
      <c r="F25" s="1" t="str">
        <f>Keywords!$R$27</f>
        <v>Board/Non-Employee Transportation</v>
      </c>
      <c r="G25" s="9">
        <f>Rates!$F$19</f>
        <v>925440</v>
      </c>
    </row>
    <row r="26" spans="1:10" x14ac:dyDescent="0.2">
      <c r="A26" s="9">
        <v>23</v>
      </c>
      <c r="B26" s="1" t="str">
        <f>Keywords!$B$5</f>
        <v>Non-Employee</v>
      </c>
      <c r="C26" s="339" t="str">
        <f>Keywords!$D$6</f>
        <v>Out of State</v>
      </c>
      <c r="D26" s="1" t="s">
        <v>146</v>
      </c>
      <c r="E26" s="1" t="s">
        <v>146</v>
      </c>
      <c r="F26" s="1" t="str">
        <f>Keywords!$R$27</f>
        <v>Board/Non-Employee Transportation</v>
      </c>
      <c r="G26" s="9">
        <f>Rates!$F$19</f>
        <v>925440</v>
      </c>
    </row>
    <row r="27" spans="1:10" x14ac:dyDescent="0.2">
      <c r="A27" s="9">
        <v>24</v>
      </c>
      <c r="B27" s="1" t="str">
        <f>Keywords!$B$5</f>
        <v>Non-Employee</v>
      </c>
      <c r="C27" s="339" t="str">
        <f>Keywords!$D$6</f>
        <v>Out of State</v>
      </c>
      <c r="D27" s="1" t="str">
        <f>Keywords!$L$11</f>
        <v>Hotel (Room + Tax)</v>
      </c>
      <c r="E27" s="1" t="str">
        <f t="shared" si="1"/>
        <v>Non-Employee &gt; Hotel (Room + Tax)</v>
      </c>
      <c r="F27" s="1" t="str">
        <f>Keywords!$R$28</f>
        <v>Board/Non-Employee Subsistence</v>
      </c>
      <c r="G27" s="9">
        <f>Rates!$F$20</f>
        <v>925460</v>
      </c>
    </row>
    <row r="28" spans="1:10" x14ac:dyDescent="0.2">
      <c r="A28" s="9">
        <v>25</v>
      </c>
      <c r="B28" s="1" t="str">
        <f>Keywords!$B$5</f>
        <v>Non-Employee</v>
      </c>
      <c r="C28" s="339" t="str">
        <f>Keywords!$D$6</f>
        <v>Out of State</v>
      </c>
      <c r="D28" s="1" t="str">
        <f>Keywords!$L$17</f>
        <v>Breakfast (per diem)</v>
      </c>
      <c r="E28" s="1" t="str">
        <f t="shared" si="1"/>
        <v>Non-Employee &gt; Breakfast (per diem)</v>
      </c>
      <c r="F28" s="1" t="str">
        <f>Keywords!$R$28</f>
        <v>Board/Non-Employee Subsistence</v>
      </c>
      <c r="G28" s="9">
        <f>Rates!$F$20</f>
        <v>925460</v>
      </c>
      <c r="I28" s="14">
        <f>Rates!G36</f>
        <v>15</v>
      </c>
      <c r="J28" s="10" t="s">
        <v>638</v>
      </c>
    </row>
    <row r="29" spans="1:10" x14ac:dyDescent="0.2">
      <c r="A29" s="9">
        <v>26</v>
      </c>
      <c r="B29" s="1" t="str">
        <f>Keywords!$B$5</f>
        <v>Non-Employee</v>
      </c>
      <c r="C29" s="339" t="str">
        <f>Keywords!$D$6</f>
        <v>Out of State</v>
      </c>
      <c r="D29" s="1" t="str">
        <f>Keywords!$L$18</f>
        <v>Lunch (per diem)</v>
      </c>
      <c r="E29" s="1" t="str">
        <f t="shared" si="1"/>
        <v>Non-Employee &gt; Lunch (per diem)</v>
      </c>
      <c r="F29" s="1" t="str">
        <f>Keywords!$R$28</f>
        <v>Board/Non-Employee Subsistence</v>
      </c>
      <c r="G29" s="9">
        <f>Rates!$F$20</f>
        <v>925460</v>
      </c>
      <c r="I29" s="14">
        <f>Rates!G37</f>
        <v>17</v>
      </c>
    </row>
    <row r="30" spans="1:10" x14ac:dyDescent="0.2">
      <c r="A30" s="9">
        <v>27</v>
      </c>
      <c r="B30" s="1" t="str">
        <f>Keywords!$B$5</f>
        <v>Non-Employee</v>
      </c>
      <c r="C30" s="339" t="str">
        <f>Keywords!$D$6</f>
        <v>Out of State</v>
      </c>
      <c r="D30" s="1" t="str">
        <f>Keywords!$L$19</f>
        <v>Dinner (per diem)</v>
      </c>
      <c r="E30" s="1" t="str">
        <f t="shared" si="1"/>
        <v>Non-Employee &gt; Dinner (per diem)</v>
      </c>
      <c r="F30" s="1" t="str">
        <f>Keywords!$R$28</f>
        <v>Board/Non-Employee Subsistence</v>
      </c>
      <c r="G30" s="9">
        <f>Rates!$F$20</f>
        <v>925460</v>
      </c>
      <c r="I30" s="14">
        <f>Rates!G38</f>
        <v>28</v>
      </c>
    </row>
    <row r="31" spans="1:10" x14ac:dyDescent="0.2">
      <c r="A31" s="9">
        <v>28</v>
      </c>
      <c r="B31" s="1" t="str">
        <f>Keywords!$B$5</f>
        <v>Non-Employee</v>
      </c>
      <c r="C31" s="339" t="str">
        <f>Keywords!$D$6</f>
        <v>Out of State</v>
      </c>
      <c r="D31" s="1" t="str">
        <f>Keywords!$L$14</f>
        <v>Meals (administrative)</v>
      </c>
      <c r="E31" s="1" t="str">
        <f t="shared" si="1"/>
        <v>Non-Employee &gt; Meals (administrative)</v>
      </c>
      <c r="F31" s="1" t="str">
        <f>Keywords!$R$32</f>
        <v>Administrative Meals</v>
      </c>
      <c r="G31" s="9">
        <f>Rates!$F$21</f>
        <v>951360</v>
      </c>
    </row>
    <row r="32" spans="1:10" x14ac:dyDescent="0.2">
      <c r="A32" s="9">
        <v>29</v>
      </c>
      <c r="B32" s="1" t="str">
        <f>Keywords!$B$5</f>
        <v>Non-Employee</v>
      </c>
      <c r="C32" s="339" t="str">
        <f>Keywords!$D$6</f>
        <v>Out of State</v>
      </c>
      <c r="D32" s="1" t="str">
        <f>Keywords!$L$13</f>
        <v>Tips</v>
      </c>
      <c r="E32" s="1" t="str">
        <f t="shared" si="1"/>
        <v>Non-Employee &gt; Tips</v>
      </c>
      <c r="F32" s="1" t="str">
        <f>Keywords!$R$28</f>
        <v>Board/Non-Employee Subsistence</v>
      </c>
      <c r="G32" s="9">
        <f>Rates!$F$20</f>
        <v>925460</v>
      </c>
    </row>
    <row r="33" spans="1:9" x14ac:dyDescent="0.2">
      <c r="A33" s="9">
        <v>30</v>
      </c>
      <c r="B33" s="1" t="str">
        <f>Keywords!$B$5</f>
        <v>Non-Employee</v>
      </c>
      <c r="C33" s="339" t="str">
        <f>Keywords!$D$6</f>
        <v>Out of State</v>
      </c>
      <c r="D33" s="1" t="str">
        <f>Keywords!$L$16</f>
        <v>Other (explain)</v>
      </c>
      <c r="E33" s="1" t="str">
        <f t="shared" si="1"/>
        <v>Non-Employee &gt; Other (explain)</v>
      </c>
      <c r="F33" s="1" t="str">
        <f>Keywords!$R$28</f>
        <v>Board/Non-Employee Subsistence</v>
      </c>
      <c r="G33" s="9">
        <f>Rates!$F$20</f>
        <v>925460</v>
      </c>
    </row>
    <row r="34" spans="1:9" x14ac:dyDescent="0.2">
      <c r="A34" s="9">
        <v>31</v>
      </c>
      <c r="B34" s="1" t="str">
        <f>Keywords!$B$5</f>
        <v>Non-Employee</v>
      </c>
      <c r="C34" s="339" t="str">
        <f>Keywords!$D$6</f>
        <v>Out of State</v>
      </c>
      <c r="D34" s="1" t="str">
        <f>Keywords!$L$12</f>
        <v>Registration Fees</v>
      </c>
      <c r="E34" s="1" t="str">
        <f>CONCATENATE(B34," &gt; ",D34)</f>
        <v>Non-Employee &gt; Registration Fees</v>
      </c>
      <c r="F34" s="1" t="str">
        <f>Keywords!$R$28</f>
        <v>Board/Non-Employee Subsistence</v>
      </c>
      <c r="G34" s="9">
        <f>Rates!$F$20</f>
        <v>925460</v>
      </c>
    </row>
    <row r="35" spans="1:9" x14ac:dyDescent="0.2">
      <c r="A35" s="9">
        <v>32</v>
      </c>
      <c r="B35" s="1" t="str">
        <f>Keywords!$B$5</f>
        <v>Non-Employee</v>
      </c>
      <c r="C35" s="339" t="str">
        <f>Keywords!$D$6</f>
        <v>Out of State</v>
      </c>
      <c r="D35" s="1" t="str">
        <f>Keywords!$L$15</f>
        <v>Alcohol</v>
      </c>
      <c r="E35" s="1" t="str">
        <f t="shared" si="1"/>
        <v>Non-Employee &gt; Alcohol</v>
      </c>
      <c r="F35" s="1" t="str">
        <f>Keywords!$R$31</f>
        <v>Alcohol</v>
      </c>
      <c r="G35" s="9">
        <v>930210</v>
      </c>
      <c r="H35" s="10" t="s">
        <v>147</v>
      </c>
    </row>
    <row r="36" spans="1:9" x14ac:dyDescent="0.2">
      <c r="A36" s="9">
        <v>33</v>
      </c>
      <c r="B36" s="1" t="str">
        <f>Keywords!$B$5</f>
        <v>Non-Employee</v>
      </c>
      <c r="C36" s="339" t="str">
        <f>Keywords!$D$7</f>
        <v>Out of Country</v>
      </c>
      <c r="D36" s="1" t="str">
        <f>Keywords!$L$6</f>
        <v>Airfare</v>
      </c>
      <c r="E36" s="1" t="str">
        <f t="shared" si="1"/>
        <v>Non-Employee &gt; Airfare</v>
      </c>
      <c r="F36" s="1" t="str">
        <f>Keywords!$R$27</f>
        <v>Board/Non-Employee Transportation</v>
      </c>
      <c r="G36" s="9">
        <f>Rates!$F$19</f>
        <v>925440</v>
      </c>
    </row>
    <row r="37" spans="1:9" x14ac:dyDescent="0.2">
      <c r="A37" s="9">
        <v>34</v>
      </c>
      <c r="B37" s="1" t="str">
        <f>Keywords!$B$5</f>
        <v>Non-Employee</v>
      </c>
      <c r="C37" s="339" t="str">
        <f>Keywords!$D$7</f>
        <v>Out of Country</v>
      </c>
      <c r="D37" s="1" t="str">
        <f>Keywords!$L$7</f>
        <v>Airline Baggage/Seating Fees</v>
      </c>
      <c r="E37" s="1" t="str">
        <f t="shared" si="1"/>
        <v>Non-Employee &gt; Airline Baggage/Seating Fees</v>
      </c>
      <c r="F37" s="1" t="str">
        <f>Keywords!$R$27</f>
        <v>Board/Non-Employee Transportation</v>
      </c>
      <c r="G37" s="9">
        <f>Rates!$F$19</f>
        <v>925440</v>
      </c>
    </row>
    <row r="38" spans="1:9" x14ac:dyDescent="0.2">
      <c r="A38" s="9">
        <v>35</v>
      </c>
      <c r="B38" s="1" t="str">
        <f>Keywords!$B$5</f>
        <v>Non-Employee</v>
      </c>
      <c r="C38" s="339" t="str">
        <f>Keywords!$D$7</f>
        <v>Out of Country</v>
      </c>
      <c r="D38" s="1" t="str">
        <f>Keywords!$L$8</f>
        <v>Parking / Tolls</v>
      </c>
      <c r="E38" s="1" t="str">
        <f t="shared" si="1"/>
        <v>Non-Employee &gt; Parking / Tolls</v>
      </c>
      <c r="F38" s="1" t="str">
        <f>Keywords!$R$27</f>
        <v>Board/Non-Employee Transportation</v>
      </c>
      <c r="G38" s="9">
        <f>Rates!$F$19</f>
        <v>925440</v>
      </c>
    </row>
    <row r="39" spans="1:9" x14ac:dyDescent="0.2">
      <c r="A39" s="9">
        <v>36</v>
      </c>
      <c r="B39" s="1" t="str">
        <f>Keywords!$B$5</f>
        <v>Non-Employee</v>
      </c>
      <c r="C39" s="339" t="str">
        <f>Keywords!$D$7</f>
        <v>Out of Country</v>
      </c>
      <c r="D39" s="1" t="str">
        <f>Keywords!$L$9</f>
        <v>Taxi / Bus / Train</v>
      </c>
      <c r="E39" s="1" t="str">
        <f t="shared" si="1"/>
        <v>Non-Employee &gt; Taxi / Bus / Train</v>
      </c>
      <c r="F39" s="1" t="str">
        <f>Keywords!$R$27</f>
        <v>Board/Non-Employee Transportation</v>
      </c>
      <c r="G39" s="9">
        <f>Rates!$F$19</f>
        <v>925440</v>
      </c>
    </row>
    <row r="40" spans="1:9" x14ac:dyDescent="0.2">
      <c r="A40" s="9">
        <v>37</v>
      </c>
      <c r="B40" s="1" t="str">
        <f>Keywords!$B$5</f>
        <v>Non-Employee</v>
      </c>
      <c r="C40" s="339" t="str">
        <f>Keywords!$D$7</f>
        <v>Out of Country</v>
      </c>
      <c r="D40" s="1" t="str">
        <f>Keywords!$L$10</f>
        <v>Rental Car / Gas</v>
      </c>
      <c r="E40" s="1" t="str">
        <f t="shared" si="1"/>
        <v>Non-Employee &gt; Rental Car / Gas</v>
      </c>
      <c r="F40" s="1" t="str">
        <f>Keywords!$R$27</f>
        <v>Board/Non-Employee Transportation</v>
      </c>
      <c r="G40" s="9">
        <f>Rates!$F$19</f>
        <v>925440</v>
      </c>
    </row>
    <row r="41" spans="1:9" x14ac:dyDescent="0.2">
      <c r="A41" s="9">
        <v>38</v>
      </c>
      <c r="B41" s="1" t="str">
        <f>Keywords!$B$5</f>
        <v>Non-Employee</v>
      </c>
      <c r="C41" s="339" t="str">
        <f>Keywords!$D$7</f>
        <v>Out of Country</v>
      </c>
      <c r="D41" s="1" t="s">
        <v>78</v>
      </c>
      <c r="E41" s="1" t="str">
        <f t="shared" si="1"/>
        <v>Non-Employee &gt; Mileage</v>
      </c>
      <c r="F41" s="1" t="str">
        <f>Keywords!$R$27</f>
        <v>Board/Non-Employee Transportation</v>
      </c>
      <c r="G41" s="9">
        <f>Rates!$F$19</f>
        <v>925440</v>
      </c>
    </row>
    <row r="42" spans="1:9" x14ac:dyDescent="0.2">
      <c r="A42" s="9">
        <v>39</v>
      </c>
      <c r="B42" s="1" t="str">
        <f>Keywords!$B$5</f>
        <v>Non-Employee</v>
      </c>
      <c r="C42" s="339" t="str">
        <f>Keywords!$D$7</f>
        <v>Out of Country</v>
      </c>
      <c r="D42" s="1" t="s">
        <v>146</v>
      </c>
      <c r="E42" s="1" t="s">
        <v>146</v>
      </c>
      <c r="F42" s="1" t="str">
        <f>Keywords!$R$27</f>
        <v>Board/Non-Employee Transportation</v>
      </c>
      <c r="G42" s="9">
        <f>Rates!$F$19</f>
        <v>925440</v>
      </c>
    </row>
    <row r="43" spans="1:9" x14ac:dyDescent="0.2">
      <c r="A43" s="9">
        <v>40</v>
      </c>
      <c r="B43" s="1" t="str">
        <f>Keywords!$B$5</f>
        <v>Non-Employee</v>
      </c>
      <c r="C43" s="339" t="str">
        <f>Keywords!$D$7</f>
        <v>Out of Country</v>
      </c>
      <c r="D43" s="1" t="str">
        <f>Keywords!$L$11</f>
        <v>Hotel (Room + Tax)</v>
      </c>
      <c r="E43" s="1" t="str">
        <f t="shared" si="1"/>
        <v>Non-Employee &gt; Hotel (Room + Tax)</v>
      </c>
      <c r="F43" s="1" t="str">
        <f>Keywords!$R$28</f>
        <v>Board/Non-Employee Subsistence</v>
      </c>
      <c r="G43" s="9">
        <f>Rates!$F$20</f>
        <v>925460</v>
      </c>
    </row>
    <row r="44" spans="1:9" x14ac:dyDescent="0.2">
      <c r="A44" s="9">
        <v>41</v>
      </c>
      <c r="B44" s="1" t="str">
        <f>Keywords!$B$5</f>
        <v>Non-Employee</v>
      </c>
      <c r="C44" s="339" t="str">
        <f>Keywords!$D$7</f>
        <v>Out of Country</v>
      </c>
      <c r="D44" s="1" t="str">
        <f>Keywords!$L$17</f>
        <v>Breakfast (per diem)</v>
      </c>
      <c r="E44" s="1" t="str">
        <f t="shared" si="1"/>
        <v>Non-Employee &gt; Breakfast (per diem)</v>
      </c>
      <c r="F44" s="1" t="str">
        <f>Keywords!$R$28</f>
        <v>Board/Non-Employee Subsistence</v>
      </c>
      <c r="G44" s="9">
        <f>Rates!$F$20</f>
        <v>925460</v>
      </c>
      <c r="I44" s="14">
        <f>Rates!I36</f>
        <v>17</v>
      </c>
    </row>
    <row r="45" spans="1:9" x14ac:dyDescent="0.2">
      <c r="A45" s="9">
        <v>42</v>
      </c>
      <c r="B45" s="1" t="str">
        <f>Keywords!$B$5</f>
        <v>Non-Employee</v>
      </c>
      <c r="C45" s="339" t="str">
        <f>Keywords!$D$7</f>
        <v>Out of Country</v>
      </c>
      <c r="D45" s="1" t="str">
        <f>Keywords!$L$18</f>
        <v>Lunch (per diem)</v>
      </c>
      <c r="E45" s="1" t="str">
        <f t="shared" si="1"/>
        <v>Non-Employee &gt; Lunch (per diem)</v>
      </c>
      <c r="F45" s="1" t="str">
        <f>Keywords!$R$28</f>
        <v>Board/Non-Employee Subsistence</v>
      </c>
      <c r="G45" s="9">
        <f>Rates!$F$20</f>
        <v>925460</v>
      </c>
      <c r="I45" s="14">
        <f>Rates!I37</f>
        <v>19</v>
      </c>
    </row>
    <row r="46" spans="1:9" x14ac:dyDescent="0.2">
      <c r="A46" s="9">
        <v>43</v>
      </c>
      <c r="B46" s="1" t="str">
        <f>Keywords!$B$5</f>
        <v>Non-Employee</v>
      </c>
      <c r="C46" s="339" t="str">
        <f>Keywords!$D$7</f>
        <v>Out of Country</v>
      </c>
      <c r="D46" s="1" t="str">
        <f>Keywords!$L$19</f>
        <v>Dinner (per diem)</v>
      </c>
      <c r="E46" s="1" t="str">
        <f t="shared" si="1"/>
        <v>Non-Employee &gt; Dinner (per diem)</v>
      </c>
      <c r="F46" s="1" t="str">
        <f>Keywords!$R$28</f>
        <v>Board/Non-Employee Subsistence</v>
      </c>
      <c r="G46" s="9">
        <f>Rates!$F$20</f>
        <v>925460</v>
      </c>
      <c r="I46" s="14">
        <f>Rates!I38</f>
        <v>34</v>
      </c>
    </row>
    <row r="47" spans="1:9" x14ac:dyDescent="0.2">
      <c r="A47" s="9">
        <v>44</v>
      </c>
      <c r="B47" s="1" t="str">
        <f>Keywords!$B$5</f>
        <v>Non-Employee</v>
      </c>
      <c r="C47" s="339" t="str">
        <f>Keywords!$D$7</f>
        <v>Out of Country</v>
      </c>
      <c r="D47" s="1" t="str">
        <f>Keywords!$L$14</f>
        <v>Meals (administrative)</v>
      </c>
      <c r="E47" s="1" t="str">
        <f t="shared" si="1"/>
        <v>Non-Employee &gt; Meals (administrative)</v>
      </c>
      <c r="F47" s="1" t="str">
        <f>Keywords!$R$32</f>
        <v>Administrative Meals</v>
      </c>
      <c r="G47" s="9">
        <f>Rates!$F$21</f>
        <v>951360</v>
      </c>
    </row>
    <row r="48" spans="1:9" x14ac:dyDescent="0.2">
      <c r="A48" s="9">
        <v>45</v>
      </c>
      <c r="B48" s="1" t="str">
        <f>Keywords!$B$5</f>
        <v>Non-Employee</v>
      </c>
      <c r="C48" s="339" t="str">
        <f>Keywords!$D$7</f>
        <v>Out of Country</v>
      </c>
      <c r="D48" s="1" t="str">
        <f>Keywords!$L$13</f>
        <v>Tips</v>
      </c>
      <c r="E48" s="1" t="str">
        <f t="shared" si="1"/>
        <v>Non-Employee &gt; Tips</v>
      </c>
      <c r="F48" s="1" t="str">
        <f>Keywords!$R$28</f>
        <v>Board/Non-Employee Subsistence</v>
      </c>
      <c r="G48" s="9">
        <f>Rates!$F$20</f>
        <v>925460</v>
      </c>
    </row>
    <row r="49" spans="1:9" x14ac:dyDescent="0.2">
      <c r="A49" s="9">
        <v>46</v>
      </c>
      <c r="B49" s="1" t="str">
        <f>Keywords!$B$5</f>
        <v>Non-Employee</v>
      </c>
      <c r="C49" s="339" t="str">
        <f>Keywords!$D$7</f>
        <v>Out of Country</v>
      </c>
      <c r="D49" s="1" t="str">
        <f>Keywords!$L$16</f>
        <v>Other (explain)</v>
      </c>
      <c r="E49" s="1" t="str">
        <f t="shared" si="1"/>
        <v>Non-Employee &gt; Other (explain)</v>
      </c>
      <c r="F49" s="1" t="str">
        <f>Keywords!$R$28</f>
        <v>Board/Non-Employee Subsistence</v>
      </c>
      <c r="G49" s="9">
        <f>Rates!$F$20</f>
        <v>925460</v>
      </c>
    </row>
    <row r="50" spans="1:9" x14ac:dyDescent="0.2">
      <c r="A50" s="9">
        <v>47</v>
      </c>
      <c r="B50" s="1" t="str">
        <f>Keywords!$B$5</f>
        <v>Non-Employee</v>
      </c>
      <c r="C50" s="339" t="str">
        <f>Keywords!$D$7</f>
        <v>Out of Country</v>
      </c>
      <c r="D50" s="1" t="str">
        <f>Keywords!$L$12</f>
        <v>Registration Fees</v>
      </c>
      <c r="E50" s="1" t="str">
        <f>CONCATENATE(B50," &gt; ",D50)</f>
        <v>Non-Employee &gt; Registration Fees</v>
      </c>
      <c r="F50" s="1" t="str">
        <f>Keywords!$R$28</f>
        <v>Board/Non-Employee Subsistence</v>
      </c>
      <c r="G50" s="9">
        <f>Rates!$F$20</f>
        <v>925460</v>
      </c>
    </row>
    <row r="51" spans="1:9" x14ac:dyDescent="0.2">
      <c r="A51" s="9">
        <v>48</v>
      </c>
      <c r="B51" s="1" t="str">
        <f>Keywords!$B$5</f>
        <v>Non-Employee</v>
      </c>
      <c r="C51" s="339" t="str">
        <f>Keywords!$D$7</f>
        <v>Out of Country</v>
      </c>
      <c r="D51" s="1" t="str">
        <f>Keywords!$L$15</f>
        <v>Alcohol</v>
      </c>
      <c r="E51" s="1" t="str">
        <f t="shared" si="1"/>
        <v>Non-Employee &gt; Alcohol</v>
      </c>
      <c r="F51" s="1" t="str">
        <f>Keywords!$R$31</f>
        <v>Alcohol</v>
      </c>
      <c r="G51" s="9">
        <v>930210</v>
      </c>
      <c r="H51" s="10" t="s">
        <v>147</v>
      </c>
    </row>
    <row r="52" spans="1:9" x14ac:dyDescent="0.2">
      <c r="A52" s="9">
        <v>49</v>
      </c>
      <c r="B52" s="1" t="str">
        <f>Keywords!$B$6</f>
        <v>Student</v>
      </c>
      <c r="C52" s="339" t="str">
        <f>Keywords!$D$5</f>
        <v>In State</v>
      </c>
      <c r="D52" s="1" t="str">
        <f>Keywords!$L$6</f>
        <v>Airfare</v>
      </c>
      <c r="E52" s="1" t="str">
        <f t="shared" si="1"/>
        <v>Student &gt; Airfare</v>
      </c>
      <c r="F52" s="1" t="str">
        <f>Keywords!$R$27</f>
        <v>Board/Non-Employee Transportation</v>
      </c>
      <c r="G52" s="9">
        <f>Rates!$F$19</f>
        <v>925440</v>
      </c>
    </row>
    <row r="53" spans="1:9" x14ac:dyDescent="0.2">
      <c r="A53" s="9">
        <v>50</v>
      </c>
      <c r="B53" s="1" t="str">
        <f>Keywords!$B$6</f>
        <v>Student</v>
      </c>
      <c r="C53" s="339" t="str">
        <f>Keywords!$D$5</f>
        <v>In State</v>
      </c>
      <c r="D53" s="1" t="str">
        <f>Keywords!$L$7</f>
        <v>Airline Baggage/Seating Fees</v>
      </c>
      <c r="E53" s="1" t="str">
        <f t="shared" si="1"/>
        <v>Student &gt; Airline Baggage/Seating Fees</v>
      </c>
      <c r="F53" s="1" t="str">
        <f>Keywords!$R$27</f>
        <v>Board/Non-Employee Transportation</v>
      </c>
      <c r="G53" s="9">
        <f>Rates!$F$19</f>
        <v>925440</v>
      </c>
    </row>
    <row r="54" spans="1:9" x14ac:dyDescent="0.2">
      <c r="A54" s="9">
        <v>51</v>
      </c>
      <c r="B54" s="1" t="str">
        <f>Keywords!$B$6</f>
        <v>Student</v>
      </c>
      <c r="C54" s="339" t="str">
        <f>Keywords!$D$5</f>
        <v>In State</v>
      </c>
      <c r="D54" s="1" t="str">
        <f>Keywords!$L$8</f>
        <v>Parking / Tolls</v>
      </c>
      <c r="E54" s="1" t="str">
        <f t="shared" si="1"/>
        <v>Student &gt; Parking / Tolls</v>
      </c>
      <c r="F54" s="1" t="str">
        <f>Keywords!$R$27</f>
        <v>Board/Non-Employee Transportation</v>
      </c>
      <c r="G54" s="9">
        <f>Rates!$F$19</f>
        <v>925440</v>
      </c>
    </row>
    <row r="55" spans="1:9" x14ac:dyDescent="0.2">
      <c r="A55" s="9">
        <v>52</v>
      </c>
      <c r="B55" s="1" t="str">
        <f>Keywords!$B$6</f>
        <v>Student</v>
      </c>
      <c r="C55" s="339" t="str">
        <f>Keywords!$D$5</f>
        <v>In State</v>
      </c>
      <c r="D55" s="1" t="str">
        <f>Keywords!$L$9</f>
        <v>Taxi / Bus / Train</v>
      </c>
      <c r="E55" s="1" t="str">
        <f t="shared" si="1"/>
        <v>Student &gt; Taxi / Bus / Train</v>
      </c>
      <c r="F55" s="1" t="str">
        <f>Keywords!$R$27</f>
        <v>Board/Non-Employee Transportation</v>
      </c>
      <c r="G55" s="9">
        <f>Rates!$F$19</f>
        <v>925440</v>
      </c>
    </row>
    <row r="56" spans="1:9" x14ac:dyDescent="0.2">
      <c r="A56" s="9">
        <v>53</v>
      </c>
      <c r="B56" s="1" t="str">
        <f>Keywords!$B$6</f>
        <v>Student</v>
      </c>
      <c r="C56" s="339" t="str">
        <f>Keywords!$D$5</f>
        <v>In State</v>
      </c>
      <c r="D56" s="1" t="str">
        <f>Keywords!$L$10</f>
        <v>Rental Car / Gas</v>
      </c>
      <c r="E56" s="1" t="str">
        <f t="shared" si="1"/>
        <v>Student &gt; Rental Car / Gas</v>
      </c>
      <c r="F56" s="1" t="str">
        <f>Keywords!$R$27</f>
        <v>Board/Non-Employee Transportation</v>
      </c>
      <c r="G56" s="9">
        <f>Rates!$F$19</f>
        <v>925440</v>
      </c>
    </row>
    <row r="57" spans="1:9" x14ac:dyDescent="0.2">
      <c r="A57" s="9">
        <v>54</v>
      </c>
      <c r="B57" s="1" t="str">
        <f>Keywords!$B$6</f>
        <v>Student</v>
      </c>
      <c r="C57" s="339" t="str">
        <f>Keywords!$D$5</f>
        <v>In State</v>
      </c>
      <c r="D57" s="1" t="s">
        <v>78</v>
      </c>
      <c r="E57" s="1" t="str">
        <f t="shared" si="1"/>
        <v>Student &gt; Mileage</v>
      </c>
      <c r="F57" s="1" t="str">
        <f>Keywords!$R$27</f>
        <v>Board/Non-Employee Transportation</v>
      </c>
      <c r="G57" s="9">
        <f>Rates!$F$19</f>
        <v>925440</v>
      </c>
    </row>
    <row r="58" spans="1:9" x14ac:dyDescent="0.2">
      <c r="A58" s="9">
        <v>56</v>
      </c>
      <c r="B58" s="1" t="str">
        <f>Keywords!$B$6</f>
        <v>Student</v>
      </c>
      <c r="C58" s="339" t="str">
        <f>Keywords!$D$5</f>
        <v>In State</v>
      </c>
      <c r="D58" s="1" t="str">
        <f>Keywords!$L$11</f>
        <v>Hotel (Room + Tax)</v>
      </c>
      <c r="E58" s="1" t="str">
        <f t="shared" si="1"/>
        <v>Student &gt; Hotel (Room + Tax)</v>
      </c>
      <c r="F58" s="1" t="str">
        <f>Keywords!$R$28</f>
        <v>Board/Non-Employee Subsistence</v>
      </c>
      <c r="G58" s="9">
        <f>Rates!$F$20</f>
        <v>925460</v>
      </c>
    </row>
    <row r="59" spans="1:9" x14ac:dyDescent="0.2">
      <c r="A59" s="9">
        <v>57</v>
      </c>
      <c r="B59" s="1" t="str">
        <f>Keywords!$B$6</f>
        <v>Student</v>
      </c>
      <c r="C59" s="339" t="str">
        <f>Keywords!$D$5</f>
        <v>In State</v>
      </c>
      <c r="D59" s="1" t="str">
        <f>Keywords!$L$17</f>
        <v>Breakfast (per diem)</v>
      </c>
      <c r="E59" s="1" t="str">
        <f t="shared" si="1"/>
        <v>Student &gt; Breakfast (per diem)</v>
      </c>
      <c r="F59" s="1" t="str">
        <f>Keywords!$R$28</f>
        <v>Board/Non-Employee Subsistence</v>
      </c>
      <c r="G59" s="9">
        <f>Rates!$F$20</f>
        <v>925460</v>
      </c>
      <c r="I59" s="14">
        <f>Rates!E36</f>
        <v>13</v>
      </c>
    </row>
    <row r="60" spans="1:9" x14ac:dyDescent="0.2">
      <c r="A60" s="9">
        <v>58</v>
      </c>
      <c r="B60" s="1" t="str">
        <f>Keywords!$B$6</f>
        <v>Student</v>
      </c>
      <c r="C60" s="339" t="str">
        <f>Keywords!$D$5</f>
        <v>In State</v>
      </c>
      <c r="D60" s="1" t="str">
        <f>Keywords!$L$18</f>
        <v>Lunch (per diem)</v>
      </c>
      <c r="E60" s="1" t="str">
        <f t="shared" si="1"/>
        <v>Student &gt; Lunch (per diem)</v>
      </c>
      <c r="F60" s="1" t="str">
        <f>Keywords!$R$28</f>
        <v>Board/Non-Employee Subsistence</v>
      </c>
      <c r="G60" s="9">
        <f>Rates!$F$20</f>
        <v>925460</v>
      </c>
      <c r="I60" s="14">
        <f>Rates!E37</f>
        <v>14</v>
      </c>
    </row>
    <row r="61" spans="1:9" x14ac:dyDescent="0.2">
      <c r="A61" s="9">
        <v>59</v>
      </c>
      <c r="B61" s="1" t="str">
        <f>Keywords!$B$6</f>
        <v>Student</v>
      </c>
      <c r="C61" s="339" t="str">
        <f>Keywords!$D$5</f>
        <v>In State</v>
      </c>
      <c r="D61" s="1" t="str">
        <f>Keywords!$L$19</f>
        <v>Dinner (per diem)</v>
      </c>
      <c r="E61" s="1" t="str">
        <f t="shared" si="1"/>
        <v>Student &gt; Dinner (per diem)</v>
      </c>
      <c r="F61" s="1" t="str">
        <f>Keywords!$R$28</f>
        <v>Board/Non-Employee Subsistence</v>
      </c>
      <c r="G61" s="9">
        <f>Rates!$F$20</f>
        <v>925460</v>
      </c>
      <c r="I61" s="14">
        <f>Rates!E38</f>
        <v>23</v>
      </c>
    </row>
    <row r="62" spans="1:9" x14ac:dyDescent="0.2">
      <c r="A62" s="9">
        <v>60</v>
      </c>
      <c r="B62" s="1" t="str">
        <f>Keywords!$B$6</f>
        <v>Student</v>
      </c>
      <c r="C62" s="339" t="str">
        <f>Keywords!$D$5</f>
        <v>In State</v>
      </c>
      <c r="D62" s="1" t="str">
        <f>Keywords!$L$14</f>
        <v>Meals (administrative)</v>
      </c>
      <c r="E62" s="1" t="str">
        <f t="shared" si="1"/>
        <v>Student &gt; Meals (administrative)</v>
      </c>
      <c r="F62" s="1" t="str">
        <f>Keywords!$R$32</f>
        <v>Administrative Meals</v>
      </c>
      <c r="G62" s="9">
        <f>Rates!$G$14</f>
        <v>951360</v>
      </c>
    </row>
    <row r="63" spans="1:9" x14ac:dyDescent="0.2">
      <c r="A63" s="9">
        <v>61</v>
      </c>
      <c r="B63" s="1" t="str">
        <f>Keywords!$B$6</f>
        <v>Student</v>
      </c>
      <c r="C63" s="339" t="str">
        <f>Keywords!$D$5</f>
        <v>In State</v>
      </c>
      <c r="D63" s="1" t="str">
        <f>Keywords!$L$13</f>
        <v>Tips</v>
      </c>
      <c r="E63" s="1" t="str">
        <f t="shared" si="1"/>
        <v>Student &gt; Tips</v>
      </c>
      <c r="F63" s="1" t="str">
        <f>Keywords!$R$28</f>
        <v>Board/Non-Employee Subsistence</v>
      </c>
      <c r="G63" s="9">
        <f>Rates!$F$20</f>
        <v>925460</v>
      </c>
    </row>
    <row r="64" spans="1:9" x14ac:dyDescent="0.2">
      <c r="A64" s="9">
        <v>62</v>
      </c>
      <c r="B64" s="1" t="str">
        <f>Keywords!$B$6</f>
        <v>Student</v>
      </c>
      <c r="C64" s="339" t="str">
        <f>Keywords!$D$5</f>
        <v>In State</v>
      </c>
      <c r="D64" s="1" t="str">
        <f>Keywords!$L$16</f>
        <v>Other (explain)</v>
      </c>
      <c r="E64" s="1" t="str">
        <f t="shared" si="1"/>
        <v>Student &gt; Other (explain)</v>
      </c>
      <c r="F64" s="1" t="str">
        <f>Keywords!$R$28</f>
        <v>Board/Non-Employee Subsistence</v>
      </c>
      <c r="G64" s="9">
        <f>Rates!$F$20</f>
        <v>925460</v>
      </c>
    </row>
    <row r="65" spans="1:9" x14ac:dyDescent="0.2">
      <c r="A65" s="9">
        <v>63</v>
      </c>
      <c r="B65" s="1" t="str">
        <f>Keywords!$B$6</f>
        <v>Student</v>
      </c>
      <c r="C65" s="339" t="str">
        <f>Keywords!$D$5</f>
        <v>In State</v>
      </c>
      <c r="D65" s="1" t="str">
        <f>Keywords!$L$12</f>
        <v>Registration Fees</v>
      </c>
      <c r="E65" s="1" t="str">
        <f t="shared" si="1"/>
        <v>Student &gt; Registration Fees</v>
      </c>
      <c r="F65" s="1" t="str">
        <f>Keywords!$R$28</f>
        <v>Board/Non-Employee Subsistence</v>
      </c>
      <c r="G65" s="9">
        <f>Rates!$F$20</f>
        <v>925460</v>
      </c>
    </row>
    <row r="66" spans="1:9" x14ac:dyDescent="0.2">
      <c r="A66" s="9">
        <v>64</v>
      </c>
      <c r="B66" s="1" t="str">
        <f>Keywords!$B$6</f>
        <v>Student</v>
      </c>
      <c r="C66" s="339" t="str">
        <f>Keywords!$D$5</f>
        <v>In State</v>
      </c>
      <c r="D66" s="1" t="str">
        <f>Keywords!$L$15</f>
        <v>Alcohol</v>
      </c>
      <c r="E66" s="1" t="str">
        <f t="shared" si="1"/>
        <v>Student &gt; Alcohol</v>
      </c>
      <c r="F66" s="1" t="str">
        <f>Keywords!$R$31</f>
        <v>Alcohol</v>
      </c>
      <c r="G66" s="9">
        <v>930210</v>
      </c>
      <c r="H66" s="10" t="s">
        <v>147</v>
      </c>
    </row>
    <row r="67" spans="1:9" x14ac:dyDescent="0.2">
      <c r="A67" s="9">
        <v>65</v>
      </c>
      <c r="B67" s="1" t="str">
        <f>Keywords!$B$6</f>
        <v>Student</v>
      </c>
      <c r="C67" s="339" t="str">
        <f>Keywords!$D$6</f>
        <v>Out of State</v>
      </c>
      <c r="D67" s="1" t="str">
        <f>Keywords!$L$6</f>
        <v>Airfare</v>
      </c>
      <c r="E67" s="1" t="str">
        <f t="shared" si="1"/>
        <v>Student &gt; Airfare</v>
      </c>
      <c r="F67" s="1" t="str">
        <f>Keywords!$R$27</f>
        <v>Board/Non-Employee Transportation</v>
      </c>
      <c r="G67" s="9">
        <f>Rates!$F$19</f>
        <v>925440</v>
      </c>
    </row>
    <row r="68" spans="1:9" x14ac:dyDescent="0.2">
      <c r="A68" s="9">
        <v>66</v>
      </c>
      <c r="B68" s="1" t="str">
        <f>Keywords!$B$6</f>
        <v>Student</v>
      </c>
      <c r="C68" s="339" t="str">
        <f>Keywords!$D$6</f>
        <v>Out of State</v>
      </c>
      <c r="D68" s="1" t="str">
        <f>Keywords!$L$7</f>
        <v>Airline Baggage/Seating Fees</v>
      </c>
      <c r="E68" s="1" t="str">
        <f t="shared" si="1"/>
        <v>Student &gt; Airline Baggage/Seating Fees</v>
      </c>
      <c r="F68" s="1" t="str">
        <f>Keywords!$R$27</f>
        <v>Board/Non-Employee Transportation</v>
      </c>
      <c r="G68" s="9">
        <f>Rates!$F$19</f>
        <v>925440</v>
      </c>
    </row>
    <row r="69" spans="1:9" x14ac:dyDescent="0.2">
      <c r="A69" s="9">
        <v>67</v>
      </c>
      <c r="B69" s="1" t="str">
        <f>Keywords!$B$6</f>
        <v>Student</v>
      </c>
      <c r="C69" s="339" t="str">
        <f>Keywords!$D$6</f>
        <v>Out of State</v>
      </c>
      <c r="D69" s="1" t="str">
        <f>Keywords!$L$8</f>
        <v>Parking / Tolls</v>
      </c>
      <c r="E69" s="1" t="str">
        <f t="shared" si="1"/>
        <v>Student &gt; Parking / Tolls</v>
      </c>
      <c r="F69" s="1" t="str">
        <f>Keywords!$R$27</f>
        <v>Board/Non-Employee Transportation</v>
      </c>
      <c r="G69" s="9">
        <f>Rates!$F$19</f>
        <v>925440</v>
      </c>
    </row>
    <row r="70" spans="1:9" x14ac:dyDescent="0.2">
      <c r="A70" s="9">
        <v>68</v>
      </c>
      <c r="B70" s="1" t="str">
        <f>Keywords!$B$6</f>
        <v>Student</v>
      </c>
      <c r="C70" s="339" t="str">
        <f>Keywords!$D$6</f>
        <v>Out of State</v>
      </c>
      <c r="D70" s="1" t="str">
        <f>Keywords!$L$9</f>
        <v>Taxi / Bus / Train</v>
      </c>
      <c r="E70" s="1" t="str">
        <f t="shared" si="1"/>
        <v>Student &gt; Taxi / Bus / Train</v>
      </c>
      <c r="F70" s="1" t="str">
        <f>Keywords!$R$27</f>
        <v>Board/Non-Employee Transportation</v>
      </c>
      <c r="G70" s="9">
        <f>Rates!$F$19</f>
        <v>925440</v>
      </c>
    </row>
    <row r="71" spans="1:9" x14ac:dyDescent="0.2">
      <c r="A71" s="9">
        <v>69</v>
      </c>
      <c r="B71" s="1" t="str">
        <f>Keywords!$B$6</f>
        <v>Student</v>
      </c>
      <c r="C71" s="339" t="str">
        <f>Keywords!$D$6</f>
        <v>Out of State</v>
      </c>
      <c r="D71" s="1" t="str">
        <f>Keywords!$L$10</f>
        <v>Rental Car / Gas</v>
      </c>
      <c r="E71" s="1" t="str">
        <f t="shared" si="1"/>
        <v>Student &gt; Rental Car / Gas</v>
      </c>
      <c r="F71" s="1" t="str">
        <f>Keywords!$R$27</f>
        <v>Board/Non-Employee Transportation</v>
      </c>
      <c r="G71" s="9">
        <f>Rates!$F$19</f>
        <v>925440</v>
      </c>
    </row>
    <row r="72" spans="1:9" x14ac:dyDescent="0.2">
      <c r="A72" s="9">
        <v>70</v>
      </c>
      <c r="B72" s="1" t="str">
        <f>Keywords!$B$6</f>
        <v>Student</v>
      </c>
      <c r="C72" s="339" t="str">
        <f>Keywords!$D$6</f>
        <v>Out of State</v>
      </c>
      <c r="D72" s="1" t="s">
        <v>78</v>
      </c>
      <c r="E72" s="1" t="str">
        <f t="shared" si="1"/>
        <v>Student &gt; Mileage</v>
      </c>
      <c r="F72" s="1" t="str">
        <f>Keywords!$R$27</f>
        <v>Board/Non-Employee Transportation</v>
      </c>
      <c r="G72" s="9">
        <f>Rates!$F$19</f>
        <v>925440</v>
      </c>
    </row>
    <row r="73" spans="1:9" x14ac:dyDescent="0.2">
      <c r="A73" s="9">
        <v>72</v>
      </c>
      <c r="B73" s="1" t="str">
        <f>Keywords!$B$6</f>
        <v>Student</v>
      </c>
      <c r="C73" s="339" t="str">
        <f>Keywords!$D$6</f>
        <v>Out of State</v>
      </c>
      <c r="D73" s="1" t="str">
        <f>Keywords!$L$11</f>
        <v>Hotel (Room + Tax)</v>
      </c>
      <c r="E73" s="1" t="str">
        <f t="shared" si="1"/>
        <v>Student &gt; Hotel (Room + Tax)</v>
      </c>
      <c r="F73" s="1" t="str">
        <f>Keywords!$R$28</f>
        <v>Board/Non-Employee Subsistence</v>
      </c>
      <c r="G73" s="9">
        <f>Rates!$F$20</f>
        <v>925460</v>
      </c>
    </row>
    <row r="74" spans="1:9" x14ac:dyDescent="0.2">
      <c r="A74" s="9">
        <v>73</v>
      </c>
      <c r="B74" s="1" t="str">
        <f>Keywords!$B$6</f>
        <v>Student</v>
      </c>
      <c r="C74" s="339" t="str">
        <f>Keywords!$D$6</f>
        <v>Out of State</v>
      </c>
      <c r="D74" s="1" t="str">
        <f>Keywords!$L$17</f>
        <v>Breakfast (per diem)</v>
      </c>
      <c r="E74" s="1" t="str">
        <f t="shared" si="1"/>
        <v>Student &gt; Breakfast (per diem)</v>
      </c>
      <c r="F74" s="1" t="str">
        <f>Keywords!$R$28</f>
        <v>Board/Non-Employee Subsistence</v>
      </c>
      <c r="G74" s="9">
        <f>Rates!$F$20</f>
        <v>925460</v>
      </c>
      <c r="I74" s="14">
        <f>Rates!G36</f>
        <v>15</v>
      </c>
    </row>
    <row r="75" spans="1:9" x14ac:dyDescent="0.2">
      <c r="A75" s="9">
        <v>74</v>
      </c>
      <c r="B75" s="1" t="str">
        <f>Keywords!$B$6</f>
        <v>Student</v>
      </c>
      <c r="C75" s="339" t="str">
        <f>Keywords!$D$6</f>
        <v>Out of State</v>
      </c>
      <c r="D75" s="1" t="str">
        <f>Keywords!$L$18</f>
        <v>Lunch (per diem)</v>
      </c>
      <c r="E75" s="1" t="str">
        <f t="shared" si="1"/>
        <v>Student &gt; Lunch (per diem)</v>
      </c>
      <c r="F75" s="1" t="str">
        <f>Keywords!$R$28</f>
        <v>Board/Non-Employee Subsistence</v>
      </c>
      <c r="G75" s="9">
        <f>Rates!$F$20</f>
        <v>925460</v>
      </c>
      <c r="I75" s="14">
        <f>Rates!G37</f>
        <v>17</v>
      </c>
    </row>
    <row r="76" spans="1:9" x14ac:dyDescent="0.2">
      <c r="A76" s="9">
        <v>75</v>
      </c>
      <c r="B76" s="1" t="str">
        <f>Keywords!$B$6</f>
        <v>Student</v>
      </c>
      <c r="C76" s="339" t="str">
        <f>Keywords!$D$6</f>
        <v>Out of State</v>
      </c>
      <c r="D76" s="1" t="str">
        <f>Keywords!$L$19</f>
        <v>Dinner (per diem)</v>
      </c>
      <c r="E76" s="1" t="str">
        <f t="shared" ref="E76:E96" si="2">CONCATENATE(B76," &gt; ",D76)</f>
        <v>Student &gt; Dinner (per diem)</v>
      </c>
      <c r="F76" s="1" t="str">
        <f>Keywords!$R$28</f>
        <v>Board/Non-Employee Subsistence</v>
      </c>
      <c r="G76" s="9">
        <f>Rates!$F$20</f>
        <v>925460</v>
      </c>
      <c r="I76" s="14">
        <f>Rates!G38</f>
        <v>28</v>
      </c>
    </row>
    <row r="77" spans="1:9" x14ac:dyDescent="0.2">
      <c r="A77" s="9">
        <v>76</v>
      </c>
      <c r="B77" s="1" t="str">
        <f>Keywords!$B$6</f>
        <v>Student</v>
      </c>
      <c r="C77" s="339" t="str">
        <f>Keywords!$D$6</f>
        <v>Out of State</v>
      </c>
      <c r="D77" s="1" t="str">
        <f>Keywords!$L$14</f>
        <v>Meals (administrative)</v>
      </c>
      <c r="E77" s="1" t="str">
        <f t="shared" si="2"/>
        <v>Student &gt; Meals (administrative)</v>
      </c>
      <c r="F77" s="1" t="str">
        <f>Keywords!$R$32</f>
        <v>Administrative Meals</v>
      </c>
      <c r="G77" s="9">
        <f>Rates!$G$14</f>
        <v>951360</v>
      </c>
    </row>
    <row r="78" spans="1:9" x14ac:dyDescent="0.2">
      <c r="A78" s="9">
        <v>77</v>
      </c>
      <c r="B78" s="1" t="str">
        <f>Keywords!$B$6</f>
        <v>Student</v>
      </c>
      <c r="C78" s="339" t="str">
        <f>Keywords!$D$6</f>
        <v>Out of State</v>
      </c>
      <c r="D78" s="1" t="str">
        <f>Keywords!$L$13</f>
        <v>Tips</v>
      </c>
      <c r="E78" s="1" t="str">
        <f t="shared" si="2"/>
        <v>Student &gt; Tips</v>
      </c>
      <c r="F78" s="1" t="str">
        <f>Keywords!$R$28</f>
        <v>Board/Non-Employee Subsistence</v>
      </c>
      <c r="G78" s="9">
        <f>Rates!$F$20</f>
        <v>925460</v>
      </c>
    </row>
    <row r="79" spans="1:9" x14ac:dyDescent="0.2">
      <c r="A79" s="9">
        <v>78</v>
      </c>
      <c r="B79" s="1" t="str">
        <f>Keywords!$B$6</f>
        <v>Student</v>
      </c>
      <c r="C79" s="339" t="str">
        <f>Keywords!$D$6</f>
        <v>Out of State</v>
      </c>
      <c r="D79" s="1" t="str">
        <f>Keywords!$L$16</f>
        <v>Other (explain)</v>
      </c>
      <c r="E79" s="1" t="str">
        <f t="shared" si="2"/>
        <v>Student &gt; Other (explain)</v>
      </c>
      <c r="F79" s="1" t="str">
        <f>Keywords!$R$28</f>
        <v>Board/Non-Employee Subsistence</v>
      </c>
      <c r="G79" s="9">
        <f>Rates!$F$20</f>
        <v>925460</v>
      </c>
    </row>
    <row r="80" spans="1:9" x14ac:dyDescent="0.2">
      <c r="A80" s="9">
        <v>79</v>
      </c>
      <c r="B80" s="1" t="str">
        <f>Keywords!$B$6</f>
        <v>Student</v>
      </c>
      <c r="C80" s="339" t="str">
        <f>Keywords!$D$6</f>
        <v>Out of State</v>
      </c>
      <c r="D80" s="1" t="str">
        <f>Keywords!$L$12</f>
        <v>Registration Fees</v>
      </c>
      <c r="E80" s="1" t="str">
        <f t="shared" si="2"/>
        <v>Student &gt; Registration Fees</v>
      </c>
      <c r="F80" s="1" t="str">
        <f>Keywords!$R$28</f>
        <v>Board/Non-Employee Subsistence</v>
      </c>
      <c r="G80" s="9">
        <f>Rates!$F$20</f>
        <v>925460</v>
      </c>
    </row>
    <row r="81" spans="1:9" x14ac:dyDescent="0.2">
      <c r="A81" s="9">
        <v>80</v>
      </c>
      <c r="B81" s="1" t="str">
        <f>Keywords!$B$6</f>
        <v>Student</v>
      </c>
      <c r="C81" s="339" t="str">
        <f>Keywords!$D$6</f>
        <v>Out of State</v>
      </c>
      <c r="D81" s="1" t="str">
        <f>Keywords!$L$15</f>
        <v>Alcohol</v>
      </c>
      <c r="E81" s="1" t="str">
        <f t="shared" si="2"/>
        <v>Student &gt; Alcohol</v>
      </c>
      <c r="F81" s="1" t="str">
        <f>Keywords!$R$31</f>
        <v>Alcohol</v>
      </c>
      <c r="G81" s="9">
        <v>930210</v>
      </c>
      <c r="H81" s="10" t="s">
        <v>147</v>
      </c>
    </row>
    <row r="82" spans="1:9" x14ac:dyDescent="0.2">
      <c r="A82" s="9">
        <v>81</v>
      </c>
      <c r="B82" s="1" t="str">
        <f>Keywords!$B$6</f>
        <v>Student</v>
      </c>
      <c r="C82" s="339" t="str">
        <f>Keywords!$D$7</f>
        <v>Out of Country</v>
      </c>
      <c r="D82" s="1" t="str">
        <f>Keywords!$L$6</f>
        <v>Airfare</v>
      </c>
      <c r="E82" s="1" t="str">
        <f t="shared" si="2"/>
        <v>Student &gt; Airfare</v>
      </c>
      <c r="F82" s="1" t="str">
        <f>Keywords!$R$27</f>
        <v>Board/Non-Employee Transportation</v>
      </c>
      <c r="G82" s="9">
        <f>Rates!$F$19</f>
        <v>925440</v>
      </c>
    </row>
    <row r="83" spans="1:9" x14ac:dyDescent="0.2">
      <c r="A83" s="9">
        <v>82</v>
      </c>
      <c r="B83" s="1" t="str">
        <f>Keywords!$B$6</f>
        <v>Student</v>
      </c>
      <c r="C83" s="339" t="str">
        <f>Keywords!$D$7</f>
        <v>Out of Country</v>
      </c>
      <c r="D83" s="1" t="str">
        <f>Keywords!$L$7</f>
        <v>Airline Baggage/Seating Fees</v>
      </c>
      <c r="E83" s="1" t="str">
        <f t="shared" si="2"/>
        <v>Student &gt; Airline Baggage/Seating Fees</v>
      </c>
      <c r="F83" s="1" t="str">
        <f>Keywords!$R$27</f>
        <v>Board/Non-Employee Transportation</v>
      </c>
      <c r="G83" s="9">
        <f>Rates!$F$19</f>
        <v>925440</v>
      </c>
    </row>
    <row r="84" spans="1:9" x14ac:dyDescent="0.2">
      <c r="A84" s="9">
        <v>83</v>
      </c>
      <c r="B84" s="1" t="str">
        <f>Keywords!$B$6</f>
        <v>Student</v>
      </c>
      <c r="C84" s="339" t="str">
        <f>Keywords!$D$7</f>
        <v>Out of Country</v>
      </c>
      <c r="D84" s="1" t="str">
        <f>Keywords!$L$8</f>
        <v>Parking / Tolls</v>
      </c>
      <c r="E84" s="1" t="str">
        <f t="shared" si="2"/>
        <v>Student &gt; Parking / Tolls</v>
      </c>
      <c r="F84" s="1" t="str">
        <f>Keywords!$R$27</f>
        <v>Board/Non-Employee Transportation</v>
      </c>
      <c r="G84" s="9">
        <f>Rates!$F$19</f>
        <v>925440</v>
      </c>
    </row>
    <row r="85" spans="1:9" x14ac:dyDescent="0.2">
      <c r="A85" s="9">
        <v>84</v>
      </c>
      <c r="B85" s="1" t="str">
        <f>Keywords!$B$6</f>
        <v>Student</v>
      </c>
      <c r="C85" s="339" t="str">
        <f>Keywords!$D$7</f>
        <v>Out of Country</v>
      </c>
      <c r="D85" s="1" t="str">
        <f>Keywords!$L$9</f>
        <v>Taxi / Bus / Train</v>
      </c>
      <c r="E85" s="1" t="str">
        <f t="shared" si="2"/>
        <v>Student &gt; Taxi / Bus / Train</v>
      </c>
      <c r="F85" s="1" t="str">
        <f>Keywords!$R$27</f>
        <v>Board/Non-Employee Transportation</v>
      </c>
      <c r="G85" s="9">
        <f>Rates!$F$19</f>
        <v>925440</v>
      </c>
    </row>
    <row r="86" spans="1:9" x14ac:dyDescent="0.2">
      <c r="A86" s="9">
        <v>85</v>
      </c>
      <c r="B86" s="1" t="str">
        <f>Keywords!$B$6</f>
        <v>Student</v>
      </c>
      <c r="C86" s="339" t="str">
        <f>Keywords!$D$7</f>
        <v>Out of Country</v>
      </c>
      <c r="D86" s="1" t="str">
        <f>Keywords!$L$10</f>
        <v>Rental Car / Gas</v>
      </c>
      <c r="E86" s="1" t="str">
        <f t="shared" si="2"/>
        <v>Student &gt; Rental Car / Gas</v>
      </c>
      <c r="F86" s="1" t="str">
        <f>Keywords!$R$27</f>
        <v>Board/Non-Employee Transportation</v>
      </c>
      <c r="G86" s="9">
        <f>Rates!$F$19</f>
        <v>925440</v>
      </c>
    </row>
    <row r="87" spans="1:9" x14ac:dyDescent="0.2">
      <c r="A87" s="9">
        <v>86</v>
      </c>
      <c r="B87" s="1" t="str">
        <f>Keywords!$B$6</f>
        <v>Student</v>
      </c>
      <c r="C87" s="339" t="str">
        <f>Keywords!$D$7</f>
        <v>Out of Country</v>
      </c>
      <c r="D87" s="1" t="s">
        <v>78</v>
      </c>
      <c r="E87" s="1" t="str">
        <f t="shared" si="2"/>
        <v>Student &gt; Mileage</v>
      </c>
      <c r="F87" s="1" t="str">
        <f>Keywords!$R$27</f>
        <v>Board/Non-Employee Transportation</v>
      </c>
      <c r="G87" s="9">
        <f>Rates!$F$19</f>
        <v>925440</v>
      </c>
    </row>
    <row r="88" spans="1:9" x14ac:dyDescent="0.2">
      <c r="A88" s="9">
        <v>88</v>
      </c>
      <c r="B88" s="1" t="str">
        <f>Keywords!$B$6</f>
        <v>Student</v>
      </c>
      <c r="C88" s="339" t="str">
        <f>Keywords!$D$7</f>
        <v>Out of Country</v>
      </c>
      <c r="D88" s="1" t="str">
        <f>Keywords!$L$11</f>
        <v>Hotel (Room + Tax)</v>
      </c>
      <c r="E88" s="1" t="str">
        <f t="shared" si="2"/>
        <v>Student &gt; Hotel (Room + Tax)</v>
      </c>
      <c r="F88" s="1" t="str">
        <f>Keywords!$R$28</f>
        <v>Board/Non-Employee Subsistence</v>
      </c>
      <c r="G88" s="9">
        <f>Rates!$F$20</f>
        <v>925460</v>
      </c>
    </row>
    <row r="89" spans="1:9" x14ac:dyDescent="0.2">
      <c r="A89" s="9">
        <v>89</v>
      </c>
      <c r="B89" s="1" t="str">
        <f>Keywords!$B$6</f>
        <v>Student</v>
      </c>
      <c r="C89" s="339" t="str">
        <f>Keywords!$D$7</f>
        <v>Out of Country</v>
      </c>
      <c r="D89" s="1" t="str">
        <f>Keywords!$L$17</f>
        <v>Breakfast (per diem)</v>
      </c>
      <c r="E89" s="1" t="str">
        <f t="shared" si="2"/>
        <v>Student &gt; Breakfast (per diem)</v>
      </c>
      <c r="F89" s="1" t="str">
        <f>Keywords!$R$28</f>
        <v>Board/Non-Employee Subsistence</v>
      </c>
      <c r="G89" s="9">
        <f>Rates!$F$20</f>
        <v>925460</v>
      </c>
      <c r="I89" s="14">
        <f>Rates!I36</f>
        <v>17</v>
      </c>
    </row>
    <row r="90" spans="1:9" x14ac:dyDescent="0.2">
      <c r="A90" s="9">
        <v>90</v>
      </c>
      <c r="B90" s="1" t="str">
        <f>Keywords!$B$6</f>
        <v>Student</v>
      </c>
      <c r="C90" s="339" t="str">
        <f>Keywords!$D$7</f>
        <v>Out of Country</v>
      </c>
      <c r="D90" s="1" t="str">
        <f>Keywords!$L$18</f>
        <v>Lunch (per diem)</v>
      </c>
      <c r="E90" s="1" t="str">
        <f t="shared" si="2"/>
        <v>Student &gt; Lunch (per diem)</v>
      </c>
      <c r="F90" s="1" t="str">
        <f>Keywords!$R$28</f>
        <v>Board/Non-Employee Subsistence</v>
      </c>
      <c r="G90" s="9">
        <f>Rates!$F$20</f>
        <v>925460</v>
      </c>
      <c r="I90" s="14">
        <f>Rates!I37</f>
        <v>19</v>
      </c>
    </row>
    <row r="91" spans="1:9" x14ac:dyDescent="0.2">
      <c r="A91" s="9">
        <v>91</v>
      </c>
      <c r="B91" s="1" t="str">
        <f>Keywords!$B$6</f>
        <v>Student</v>
      </c>
      <c r="C91" s="339" t="str">
        <f>Keywords!$D$7</f>
        <v>Out of Country</v>
      </c>
      <c r="D91" s="1" t="str">
        <f>Keywords!$L$19</f>
        <v>Dinner (per diem)</v>
      </c>
      <c r="E91" s="1" t="str">
        <f t="shared" si="2"/>
        <v>Student &gt; Dinner (per diem)</v>
      </c>
      <c r="F91" s="1" t="str">
        <f>Keywords!$R$28</f>
        <v>Board/Non-Employee Subsistence</v>
      </c>
      <c r="G91" s="9">
        <f>Rates!$F$20</f>
        <v>925460</v>
      </c>
      <c r="I91" s="14">
        <f>Rates!I38</f>
        <v>34</v>
      </c>
    </row>
    <row r="92" spans="1:9" x14ac:dyDescent="0.2">
      <c r="A92" s="9">
        <v>92</v>
      </c>
      <c r="B92" s="1" t="str">
        <f>Keywords!$B$6</f>
        <v>Student</v>
      </c>
      <c r="C92" s="339" t="str">
        <f>Keywords!$D$7</f>
        <v>Out of Country</v>
      </c>
      <c r="D92" s="1" t="str">
        <f>Keywords!$L$14</f>
        <v>Meals (administrative)</v>
      </c>
      <c r="E92" s="1" t="str">
        <f t="shared" si="2"/>
        <v>Student &gt; Meals (administrative)</v>
      </c>
      <c r="F92" s="1" t="str">
        <f>Keywords!$R$32</f>
        <v>Administrative Meals</v>
      </c>
      <c r="G92" s="9">
        <f>Rates!$G$14</f>
        <v>951360</v>
      </c>
    </row>
    <row r="93" spans="1:9" x14ac:dyDescent="0.2">
      <c r="A93" s="9">
        <v>93</v>
      </c>
      <c r="B93" s="1" t="str">
        <f>Keywords!$B$6</f>
        <v>Student</v>
      </c>
      <c r="C93" s="339" t="str">
        <f>Keywords!$D$7</f>
        <v>Out of Country</v>
      </c>
      <c r="D93" s="1" t="str">
        <f>Keywords!$L$13</f>
        <v>Tips</v>
      </c>
      <c r="E93" s="1" t="str">
        <f t="shared" si="2"/>
        <v>Student &gt; Tips</v>
      </c>
      <c r="F93" s="1" t="str">
        <f>Keywords!$R$28</f>
        <v>Board/Non-Employee Subsistence</v>
      </c>
      <c r="G93" s="9">
        <f>Rates!$F$20</f>
        <v>925460</v>
      </c>
    </row>
    <row r="94" spans="1:9" x14ac:dyDescent="0.2">
      <c r="A94" s="9">
        <v>94</v>
      </c>
      <c r="B94" s="1" t="str">
        <f>Keywords!$B$6</f>
        <v>Student</v>
      </c>
      <c r="C94" s="339" t="str">
        <f>Keywords!$D$7</f>
        <v>Out of Country</v>
      </c>
      <c r="D94" s="1" t="str">
        <f>Keywords!$L$16</f>
        <v>Other (explain)</v>
      </c>
      <c r="E94" s="1" t="str">
        <f t="shared" si="2"/>
        <v>Student &gt; Other (explain)</v>
      </c>
      <c r="F94" s="1" t="str">
        <f>Keywords!$R$28</f>
        <v>Board/Non-Employee Subsistence</v>
      </c>
      <c r="G94" s="9">
        <f>Rates!$F$20</f>
        <v>925460</v>
      </c>
    </row>
    <row r="95" spans="1:9" x14ac:dyDescent="0.2">
      <c r="A95" s="9">
        <v>95</v>
      </c>
      <c r="B95" s="1" t="str">
        <f>Keywords!$B$6</f>
        <v>Student</v>
      </c>
      <c r="C95" s="339" t="str">
        <f>Keywords!$D$7</f>
        <v>Out of Country</v>
      </c>
      <c r="D95" s="1" t="str">
        <f>Keywords!$L$12</f>
        <v>Registration Fees</v>
      </c>
      <c r="E95" s="1" t="str">
        <f t="shared" si="2"/>
        <v>Student &gt; Registration Fees</v>
      </c>
      <c r="F95" s="1" t="str">
        <f>Keywords!$R$28</f>
        <v>Board/Non-Employee Subsistence</v>
      </c>
      <c r="G95" s="9">
        <f>Rates!$F$20</f>
        <v>925460</v>
      </c>
    </row>
    <row r="96" spans="1:9" x14ac:dyDescent="0.2">
      <c r="A96" s="9">
        <v>96</v>
      </c>
      <c r="B96" s="1" t="str">
        <f>Keywords!$B$6</f>
        <v>Student</v>
      </c>
      <c r="C96" s="339" t="str">
        <f>Keywords!$D$7</f>
        <v>Out of Country</v>
      </c>
      <c r="D96" s="1" t="str">
        <f>Keywords!$L$15</f>
        <v>Alcohol</v>
      </c>
      <c r="E96" s="1" t="str">
        <f t="shared" si="2"/>
        <v>Student &gt; Alcohol</v>
      </c>
      <c r="F96" s="1" t="str">
        <f>Keywords!$R$31</f>
        <v>Alcohol</v>
      </c>
      <c r="G96" s="9">
        <v>930210</v>
      </c>
      <c r="H96" s="10" t="s">
        <v>147</v>
      </c>
    </row>
    <row r="97" spans="1:8" x14ac:dyDescent="0.2">
      <c r="A97" s="9">
        <v>97</v>
      </c>
      <c r="B97" s="1" t="s">
        <v>146</v>
      </c>
      <c r="C97" s="339" t="s">
        <v>146</v>
      </c>
      <c r="D97" s="1" t="s">
        <v>146</v>
      </c>
      <c r="E97" s="1" t="s">
        <v>146</v>
      </c>
      <c r="F97" s="1" t="str">
        <f>Keywords!$R$26</f>
        <v>Student Study Abroad Expenses</v>
      </c>
      <c r="G97" s="9">
        <v>926190</v>
      </c>
      <c r="H97" s="10" t="s">
        <v>147</v>
      </c>
    </row>
    <row r="98" spans="1:8" x14ac:dyDescent="0.2">
      <c r="A98" s="9">
        <v>98</v>
      </c>
      <c r="B98" s="1" t="s">
        <v>146</v>
      </c>
      <c r="C98" s="339" t="s">
        <v>146</v>
      </c>
      <c r="D98" s="1" t="s">
        <v>146</v>
      </c>
      <c r="E98" s="1" t="s">
        <v>146</v>
      </c>
      <c r="F98" s="1" t="str">
        <f>Keywords!$R$29</f>
        <v xml:space="preserve">Research-related Participant travel </v>
      </c>
      <c r="G98" s="9">
        <v>930260</v>
      </c>
      <c r="H98" s="10" t="s">
        <v>147</v>
      </c>
    </row>
  </sheetData>
  <sheetProtection algorithmName="SHA-512" hashValue="/J6lWabow+x259+3QbDUSmeQGGN9urtYATkUM2OpwBao2BBlP43DTlBUVkmYret624aiv++movG4uXPxtGF8/g==" saltValue="F09JK5sgzXMcM3XwH114Tw==" spinCount="100000" sheet="1" objects="1" scenarios="1"/>
  <mergeCells count="1">
    <mergeCell ref="E1:H1"/>
  </mergeCells>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L19"/>
  <sheetViews>
    <sheetView workbookViewId="0">
      <pane ySplit="6" topLeftCell="A7" activePane="bottomLeft" state="frozen"/>
      <selection activeCell="J42" sqref="J42"/>
      <selection pane="bottomLeft" activeCell="F28" sqref="F28"/>
    </sheetView>
  </sheetViews>
  <sheetFormatPr defaultColWidth="9.140625" defaultRowHeight="12.75" x14ac:dyDescent="0.2"/>
  <cols>
    <col min="1" max="1" width="18.28515625" style="10" customWidth="1"/>
    <col min="2" max="2" width="36.7109375" style="10" bestFit="1" customWidth="1"/>
    <col min="3" max="3" width="24.42578125" style="10" customWidth="1"/>
    <col min="4" max="4" width="14.28515625" style="10" bestFit="1" customWidth="1"/>
    <col min="5" max="5" width="12" style="44" bestFit="1" customWidth="1"/>
    <col min="6" max="6" width="12" style="10" bestFit="1" customWidth="1"/>
    <col min="7" max="7" width="12" style="10" customWidth="1"/>
    <col min="8" max="8" width="9.140625" style="10"/>
    <col min="9" max="9" width="25.140625" style="10" customWidth="1"/>
    <col min="10" max="10" width="15.7109375" style="10" customWidth="1"/>
    <col min="11" max="11" width="13.7109375" style="10" customWidth="1"/>
    <col min="12" max="12" width="10.7109375" style="10" customWidth="1"/>
    <col min="13" max="16384" width="9.140625" style="10"/>
  </cols>
  <sheetData>
    <row r="1" spans="1:12" ht="15" x14ac:dyDescent="0.25">
      <c r="A1" s="8" t="s">
        <v>143</v>
      </c>
      <c r="B1" s="8"/>
    </row>
    <row r="2" spans="1:12" x14ac:dyDescent="0.2">
      <c r="A2" s="77" t="s">
        <v>162</v>
      </c>
    </row>
    <row r="5" spans="1:12" x14ac:dyDescent="0.2">
      <c r="A5" s="882" t="s">
        <v>156</v>
      </c>
      <c r="B5" s="882"/>
      <c r="C5" s="882"/>
      <c r="D5" s="882"/>
      <c r="E5" s="882"/>
      <c r="F5" s="882"/>
      <c r="G5" s="45"/>
      <c r="I5" s="882" t="s">
        <v>157</v>
      </c>
      <c r="J5" s="882"/>
      <c r="K5" s="882"/>
      <c r="L5" s="882"/>
    </row>
    <row r="6" spans="1:12" x14ac:dyDescent="0.2">
      <c r="A6" s="10" t="s">
        <v>163</v>
      </c>
      <c r="B6" s="10" t="s">
        <v>138</v>
      </c>
      <c r="C6" s="10" t="s">
        <v>89</v>
      </c>
      <c r="D6" s="10" t="s">
        <v>80</v>
      </c>
      <c r="E6" s="46" t="s">
        <v>79</v>
      </c>
      <c r="F6" s="10" t="s">
        <v>90</v>
      </c>
      <c r="G6" s="10" t="s">
        <v>91</v>
      </c>
      <c r="I6" s="47" t="s">
        <v>89</v>
      </c>
      <c r="J6" s="47" t="s">
        <v>80</v>
      </c>
      <c r="K6" s="48" t="s">
        <v>79</v>
      </c>
      <c r="L6" s="20" t="s">
        <v>90</v>
      </c>
    </row>
    <row r="7" spans="1:12" x14ac:dyDescent="0.2">
      <c r="A7" s="10" t="s">
        <v>164</v>
      </c>
      <c r="C7" s="16" t="str">
        <f>IF(OR(TravelRequest!$M19=Keywords!$P$6,TravelRequest!$M19=Keywords!$P$7),TravelRequest!$A19,"")</f>
        <v/>
      </c>
      <c r="D7" s="49" t="str">
        <f>IF(OR(TravelRequest!$M19=Keywords!$P$6,TravelRequest!$M19=Keywords!$P$7),TravelRequest!$M19,"")</f>
        <v/>
      </c>
      <c r="E7" s="50" t="str">
        <f>IF(OR(TravelRequest!$M19=Keywords!$P$6,TravelRequest!$M19=Keywords!$P$7),TravelRequest!$H19,"")</f>
        <v/>
      </c>
      <c r="F7" s="51" t="str">
        <f>IF(OR(TravelRequest!$M19=Keywords!$P$6,TravelRequest!$M19=Keywords!$P$7),ExpenseReport!$I$46,"")</f>
        <v/>
      </c>
      <c r="G7" s="137"/>
      <c r="I7" s="16" t="str">
        <f t="array" aca="1" ref="I7" ca="1">IFERROR(INDEX(PrepaidCharges_ExpenseType_Blanks,SMALL((IF(LEN(PrepaidCharges_ExpenseType_Blanks),ROW(INDIRECT("1:"&amp;ROWS(PrepaidCharges_ExpenseType_Blanks))))),ROW(A1)),1),"")</f>
        <v/>
      </c>
      <c r="J7" s="49" t="str">
        <f t="array" aca="1" ref="J7" ca="1">IFERROR(INDEX(PrepaidCharges_PaymentMethod_Blanks,SMALL((IF(LEN(PrepaidCharges_PaymentMethod_Blanks),ROW(INDIRECT("1:"&amp;ROWS(PrepaidCharges_PaymentMethod_Blanks))))),ROW(C1)),1),"")</f>
        <v/>
      </c>
      <c r="K7" s="50" t="str">
        <f t="array" aca="1" ref="K7" ca="1">IFERROR(INDEX(PrepaidCharges_Amount_Blanks,SMALL((IF(LEN(PrepaidCharges_Amount_Blanks),ROW(INDIRECT("1:"&amp;ROWS(PrepaidCharges_Amount_Blanks))))),ROW(D1)),1),"")</f>
        <v/>
      </c>
      <c r="L7" s="51" t="str">
        <f t="array" aca="1" ref="L7" ca="1">IFERROR(INDEX(PrepaidCharges_Fund_Blanks,SMALL((IF(LEN(PrepaidCharges_Fund_Blanks),ROW(INDIRECT("1:"&amp;ROWS(PrepaidCharges_Fund_Blanks))))),ROW(E1)),1),"")</f>
        <v/>
      </c>
    </row>
    <row r="8" spans="1:12" x14ac:dyDescent="0.2">
      <c r="A8" s="10" t="s">
        <v>164</v>
      </c>
      <c r="C8" s="18" t="str">
        <f>IF(OR(TravelRequest!$M20=Keywords!$P$6,TravelRequest!$M20=Keywords!$P$7),TravelRequest!$A20,"")</f>
        <v/>
      </c>
      <c r="D8" s="10" t="str">
        <f>IF(OR(TravelRequest!$M20=Keywords!$P$6,TravelRequest!$M20=Keywords!$P$7),TravelRequest!$M20,"")</f>
        <v/>
      </c>
      <c r="E8" s="46" t="str">
        <f>IF(OR(TravelRequest!$M20=Keywords!$P$6,TravelRequest!$M20=Keywords!$P$7),TravelRequest!$H20,"")</f>
        <v/>
      </c>
      <c r="F8" s="52" t="str">
        <f>IF(OR(TravelRequest!$M20=Keywords!$P$6,TravelRequest!$M20=Keywords!$P$7),ExpenseReport!$I$46,"")</f>
        <v/>
      </c>
      <c r="G8" s="137"/>
      <c r="I8" s="18" t="str">
        <f t="array" aca="1" ref="I8" ca="1">IFERROR(INDEX(PrepaidCharges_ExpenseType_Blanks,SMALL((IF(LEN(PrepaidCharges_ExpenseType_Blanks),ROW(INDIRECT("1:"&amp;ROWS(PrepaidCharges_ExpenseType_Blanks))))),ROW(A2)),1),"")</f>
        <v/>
      </c>
      <c r="J8" s="10" t="str">
        <f t="array" aca="1" ref="J8" ca="1">IFERROR(INDEX(PrepaidCharges_PaymentMethod_Blanks,SMALL((IF(LEN(PrepaidCharges_PaymentMethod_Blanks),ROW(INDIRECT("1:"&amp;ROWS(PrepaidCharges_PaymentMethod_Blanks))))),ROW(C2)),1),"")</f>
        <v/>
      </c>
      <c r="K8" s="46" t="str">
        <f t="array" aca="1" ref="K8" ca="1">IFERROR(INDEX(PrepaidCharges_Amount_Blanks,SMALL((IF(LEN(PrepaidCharges_Amount_Blanks),ROW(INDIRECT("1:"&amp;ROWS(PrepaidCharges_Amount_Blanks))))),ROW(D2)),1),"")</f>
        <v/>
      </c>
      <c r="L8" s="52" t="str">
        <f t="array" aca="1" ref="L8" ca="1">IFERROR(INDEX(PrepaidCharges_Fund_Blanks,SMALL((IF(LEN(PrepaidCharges_Fund_Blanks),ROW(INDIRECT("1:"&amp;ROWS(PrepaidCharges_Fund_Blanks))))),ROW(E2)),1),"")</f>
        <v/>
      </c>
    </row>
    <row r="9" spans="1:12" x14ac:dyDescent="0.2">
      <c r="A9" s="10" t="s">
        <v>164</v>
      </c>
      <c r="C9" s="18" t="str">
        <f>IF(OR(TravelRequest!$M21=Keywords!$P$6,TravelRequest!$M21=Keywords!$P$7),TravelRequest!$A21,"")</f>
        <v/>
      </c>
      <c r="D9" s="10" t="str">
        <f>IF(OR(TravelRequest!$M21=Keywords!$P$6,TravelRequest!$M21=Keywords!$P$7),TravelRequest!$M21,"")</f>
        <v/>
      </c>
      <c r="E9" s="46" t="str">
        <f>IF(OR(TravelRequest!$M21=Keywords!$P$6,TravelRequest!$M21=Keywords!$P$7),TravelRequest!$H21,"")</f>
        <v/>
      </c>
      <c r="F9" s="52" t="str">
        <f>IF(OR(TravelRequest!$M21=Keywords!$P$6,TravelRequest!$M21=Keywords!$P$7),ExpenseReport!$I$46,"")</f>
        <v/>
      </c>
      <c r="G9" s="137"/>
      <c r="I9" s="18" t="str">
        <f t="array" aca="1" ref="I9" ca="1">IFERROR(INDEX(PrepaidCharges_ExpenseType_Blanks,SMALL((IF(LEN(PrepaidCharges_ExpenseType_Blanks),ROW(INDIRECT("1:"&amp;ROWS(PrepaidCharges_ExpenseType_Blanks))))),ROW(A3)),1),"")</f>
        <v/>
      </c>
      <c r="J9" s="10" t="str">
        <f t="array" aca="1" ref="J9" ca="1">IFERROR(INDEX(PrepaidCharges_PaymentMethod_Blanks,SMALL((IF(LEN(PrepaidCharges_PaymentMethod_Blanks),ROW(INDIRECT("1:"&amp;ROWS(PrepaidCharges_PaymentMethod_Blanks))))),ROW(C3)),1),"")</f>
        <v/>
      </c>
      <c r="K9" s="46" t="str">
        <f t="array" aca="1" ref="K9" ca="1">IFERROR(INDEX(PrepaidCharges_Amount_Blanks,SMALL((IF(LEN(PrepaidCharges_Amount_Blanks),ROW(INDIRECT("1:"&amp;ROWS(PrepaidCharges_Amount_Blanks))))),ROW(D3)),1),"")</f>
        <v/>
      </c>
      <c r="L9" s="52" t="str">
        <f t="array" aca="1" ref="L9" ca="1">IFERROR(INDEX(PrepaidCharges_Fund_Blanks,SMALL((IF(LEN(PrepaidCharges_Fund_Blanks),ROW(INDIRECT("1:"&amp;ROWS(PrepaidCharges_Fund_Blanks))))),ROW(E3)),1),"")</f>
        <v/>
      </c>
    </row>
    <row r="10" spans="1:12" x14ac:dyDescent="0.2">
      <c r="A10" s="10" t="s">
        <v>164</v>
      </c>
      <c r="C10" s="18" t="str">
        <f>IF(OR(TravelRequest!$M22=Keywords!$P$6,TravelRequest!$M22=Keywords!$P$7),TravelRequest!$A22,"")</f>
        <v/>
      </c>
      <c r="D10" s="10" t="str">
        <f>IF(OR(TravelRequest!$M22=Keywords!$P$6,TravelRequest!$M22=Keywords!$P$7),TravelRequest!$M22,"")</f>
        <v/>
      </c>
      <c r="E10" s="46" t="str">
        <f>IF(OR(TravelRequest!$M22=Keywords!$P$6,TravelRequest!$M22=Keywords!$P$7),TravelRequest!$H22,"")</f>
        <v/>
      </c>
      <c r="F10" s="52" t="str">
        <f>IF(OR(TravelRequest!$M22=Keywords!$P$6,TravelRequest!$M22=Keywords!$P$7),ExpenseReport!$I$46,"")</f>
        <v/>
      </c>
      <c r="G10" s="137"/>
      <c r="I10" s="18" t="str">
        <f t="array" aca="1" ref="I10" ca="1">IFERROR(INDEX(PrepaidCharges_ExpenseType_Blanks,SMALL((IF(LEN(PrepaidCharges_ExpenseType_Blanks),ROW(INDIRECT("1:"&amp;ROWS(PrepaidCharges_ExpenseType_Blanks))))),ROW(A4)),1),"")</f>
        <v/>
      </c>
      <c r="J10" s="10" t="str">
        <f t="array" aca="1" ref="J10" ca="1">IFERROR(INDEX(PrepaidCharges_PaymentMethod_Blanks,SMALL((IF(LEN(PrepaidCharges_PaymentMethod_Blanks),ROW(INDIRECT("1:"&amp;ROWS(PrepaidCharges_PaymentMethod_Blanks))))),ROW(C4)),1),"")</f>
        <v/>
      </c>
      <c r="K10" s="46" t="str">
        <f t="array" aca="1" ref="K10" ca="1">IFERROR(INDEX(PrepaidCharges_Amount_Blanks,SMALL((IF(LEN(PrepaidCharges_Amount_Blanks),ROW(INDIRECT("1:"&amp;ROWS(PrepaidCharges_Amount_Blanks))))),ROW(D4)),1),"")</f>
        <v/>
      </c>
      <c r="L10" s="52" t="str">
        <f t="array" aca="1" ref="L10" ca="1">IFERROR(INDEX(PrepaidCharges_Fund_Blanks,SMALL((IF(LEN(PrepaidCharges_Fund_Blanks),ROW(INDIRECT("1:"&amp;ROWS(PrepaidCharges_Fund_Blanks))))),ROW(E4)),1),"")</f>
        <v/>
      </c>
    </row>
    <row r="11" spans="1:12" x14ac:dyDescent="0.2">
      <c r="A11" s="10" t="s">
        <v>164</v>
      </c>
      <c r="C11" s="18" t="str">
        <f>IF(OR(TravelRequest!$M23=Keywords!$P$6,TravelRequest!$M23=Keywords!$P$7),TravelRequest!$A23,"")</f>
        <v/>
      </c>
      <c r="D11" s="10" t="str">
        <f>IF(OR(TravelRequest!$M23=Keywords!$P$6,TravelRequest!$M23=Keywords!$P$7),TravelRequest!$M23,"")</f>
        <v/>
      </c>
      <c r="E11" s="46" t="str">
        <f>IF(OR(TravelRequest!$M23=Keywords!$P$6,TravelRequest!$M23=Keywords!$P$7),TravelRequest!$H23,"")</f>
        <v/>
      </c>
      <c r="F11" s="52" t="str">
        <f>IF(OR(TravelRequest!$M23=Keywords!$P$6,TravelRequest!$M23=Keywords!$P$7),ExpenseReport!$I$46,"")</f>
        <v/>
      </c>
      <c r="G11" s="137"/>
      <c r="I11" s="18" t="str">
        <f t="array" aca="1" ref="I11" ca="1">IFERROR(INDEX(PrepaidCharges_ExpenseType_Blanks,SMALL((IF(LEN(PrepaidCharges_ExpenseType_Blanks),ROW(INDIRECT("1:"&amp;ROWS(PrepaidCharges_ExpenseType_Blanks))))),ROW(A5)),1),"")</f>
        <v/>
      </c>
      <c r="J11" s="10" t="str">
        <f t="array" aca="1" ref="J11" ca="1">IFERROR(INDEX(PrepaidCharges_PaymentMethod_Blanks,SMALL((IF(LEN(PrepaidCharges_PaymentMethod_Blanks),ROW(INDIRECT("1:"&amp;ROWS(PrepaidCharges_PaymentMethod_Blanks))))),ROW(C5)),1),"")</f>
        <v/>
      </c>
      <c r="K11" s="46" t="str">
        <f t="array" aca="1" ref="K11" ca="1">IFERROR(INDEX(PrepaidCharges_Amount_Blanks,SMALL((IF(LEN(PrepaidCharges_Amount_Blanks),ROW(INDIRECT("1:"&amp;ROWS(PrepaidCharges_Amount_Blanks))))),ROW(D5)),1),"")</f>
        <v/>
      </c>
      <c r="L11" s="52" t="str">
        <f t="array" aca="1" ref="L11" ca="1">IFERROR(INDEX(PrepaidCharges_Fund_Blanks,SMALL((IF(LEN(PrepaidCharges_Fund_Blanks),ROW(INDIRECT("1:"&amp;ROWS(PrepaidCharges_Fund_Blanks))))),ROW(E5)),1),"")</f>
        <v/>
      </c>
    </row>
    <row r="12" spans="1:12" x14ac:dyDescent="0.2">
      <c r="A12" s="10" t="s">
        <v>164</v>
      </c>
      <c r="C12" s="18" t="str">
        <f>IF(OR(TravelRequest!$M24=Keywords!$P$6,TravelRequest!$M24=Keywords!$P$7),TravelRequest!$A24,"")</f>
        <v/>
      </c>
      <c r="D12" s="10" t="str">
        <f>IF(OR(TravelRequest!$M24=Keywords!$P$6,TravelRequest!$M24=Keywords!$P$7),TravelRequest!$M24,"")</f>
        <v/>
      </c>
      <c r="E12" s="46" t="str">
        <f>IF(OR(TravelRequest!$M24=Keywords!$P$6,TravelRequest!$M24=Keywords!$P$7),TravelRequest!$H24,"")</f>
        <v/>
      </c>
      <c r="F12" s="52" t="str">
        <f>IF(OR(TravelRequest!$M24=Keywords!$P$6,TravelRequest!$M24=Keywords!$P$7),ExpenseReport!$I$46,"")</f>
        <v/>
      </c>
      <c r="G12" s="137"/>
      <c r="I12" s="18" t="str">
        <f t="array" aca="1" ref="I12" ca="1">IFERROR(INDEX(PrepaidCharges_ExpenseType_Blanks,SMALL((IF(LEN(PrepaidCharges_ExpenseType_Blanks),ROW(INDIRECT("1:"&amp;ROWS(PrepaidCharges_ExpenseType_Blanks))))),ROW(A6)),1),"")</f>
        <v/>
      </c>
      <c r="J12" s="10" t="str">
        <f t="array" aca="1" ref="J12" ca="1">IFERROR(INDEX(PrepaidCharges_PaymentMethod_Blanks,SMALL((IF(LEN(PrepaidCharges_PaymentMethod_Blanks),ROW(INDIRECT("1:"&amp;ROWS(PrepaidCharges_PaymentMethod_Blanks))))),ROW(C6)),1),"")</f>
        <v/>
      </c>
      <c r="K12" s="46" t="str">
        <f t="array" aca="1" ref="K12" ca="1">IFERROR(INDEX(PrepaidCharges_Amount_Blanks,SMALL((IF(LEN(PrepaidCharges_Amount_Blanks),ROW(INDIRECT("1:"&amp;ROWS(PrepaidCharges_Amount_Blanks))))),ROW(D6)),1),"")</f>
        <v/>
      </c>
      <c r="L12" s="52" t="str">
        <f t="array" aca="1" ref="L12" ca="1">IFERROR(INDEX(PrepaidCharges_Fund_Blanks,SMALL((IF(LEN(PrepaidCharges_Fund_Blanks),ROW(INDIRECT("1:"&amp;ROWS(PrepaidCharges_Fund_Blanks))))),ROW(E6)),1),"")</f>
        <v/>
      </c>
    </row>
    <row r="13" spans="1:12" x14ac:dyDescent="0.2">
      <c r="A13" s="10" t="s">
        <v>164</v>
      </c>
      <c r="C13" s="18" t="str">
        <f>IF(OR(TravelRequest!$M25=Keywords!$P$6,TravelRequest!$M25=Keywords!$P$7),TravelRequest!$A25,"")</f>
        <v/>
      </c>
      <c r="D13" s="10" t="str">
        <f>IF(OR(TravelRequest!$M25=Keywords!$P$6,TravelRequest!$M25=Keywords!$P$7),TravelRequest!$M25,"")</f>
        <v/>
      </c>
      <c r="E13" s="46" t="str">
        <f>IF(OR(TravelRequest!$M25=Keywords!$P$6,TravelRequest!$M25=Keywords!$P$7),TravelRequest!$H25,"")</f>
        <v/>
      </c>
      <c r="F13" s="52" t="str">
        <f>IF(OR(TravelRequest!$M25=Keywords!$P$6,TravelRequest!$M25=Keywords!$P$7),ExpenseReport!$I$46,"")</f>
        <v/>
      </c>
      <c r="G13" s="137"/>
      <c r="I13" s="18" t="str">
        <f t="array" aca="1" ref="I13" ca="1">IFERROR(INDEX(PrepaidCharges_ExpenseType_Blanks,SMALL((IF(LEN(PrepaidCharges_ExpenseType_Blanks),ROW(INDIRECT("1:"&amp;ROWS(PrepaidCharges_ExpenseType_Blanks))))),ROW(A7)),1),"")</f>
        <v/>
      </c>
      <c r="J13" s="10" t="str">
        <f t="array" aca="1" ref="J13" ca="1">IFERROR(INDEX(PrepaidCharges_PaymentMethod_Blanks,SMALL((IF(LEN(PrepaidCharges_PaymentMethod_Blanks),ROW(INDIRECT("1:"&amp;ROWS(PrepaidCharges_PaymentMethod_Blanks))))),ROW(C7)),1),"")</f>
        <v/>
      </c>
      <c r="K13" s="46" t="str">
        <f t="array" aca="1" ref="K13" ca="1">IFERROR(INDEX(PrepaidCharges_Amount_Blanks,SMALL((IF(LEN(PrepaidCharges_Amount_Blanks),ROW(INDIRECT("1:"&amp;ROWS(PrepaidCharges_Amount_Blanks))))),ROW(D7)),1),"")</f>
        <v/>
      </c>
      <c r="L13" s="52" t="str">
        <f t="array" aca="1" ref="L13" ca="1">IFERROR(INDEX(PrepaidCharges_Fund_Blanks,SMALL((IF(LEN(PrepaidCharges_Fund_Blanks),ROW(INDIRECT("1:"&amp;ROWS(PrepaidCharges_Fund_Blanks))))),ROW(E7)),1),"")</f>
        <v/>
      </c>
    </row>
    <row r="14" spans="1:12" x14ac:dyDescent="0.2">
      <c r="A14" s="10" t="s">
        <v>165</v>
      </c>
      <c r="B14" s="10" t="e">
        <f>CONCATENATE(#REF!," &gt; ",#REF!," &gt; ",#REF!)</f>
        <v>#REF!</v>
      </c>
      <c r="C14" s="18" t="e">
        <f>IF(OR(#REF!=0,#REF!=""),"",#REF!)</f>
        <v>#REF!</v>
      </c>
      <c r="D14" s="10" t="e">
        <f>IF(OR(#REF!=0,#REF!=""),"",Keywords!#REF!)</f>
        <v>#REF!</v>
      </c>
      <c r="E14" s="46" t="e">
        <f>IF(OR(#REF!=0,#REF!=""),"",#REF!)</f>
        <v>#REF!</v>
      </c>
      <c r="F14" s="52" t="e">
        <f>IF(OR(#REF!=0,#REF!=""),"",#REF!)</f>
        <v>#REF!</v>
      </c>
      <c r="G14" s="134" t="e">
        <f>IF(OR(#REF!=0,#REF!=""),"",INDEX(CodingIndex!$E$4:$G$99,MATCH($B14,CodingIndex!$E$4:$E$99,0),3))</f>
        <v>#REF!</v>
      </c>
      <c r="I14" s="18" t="str">
        <f t="array" aca="1" ref="I14" ca="1">IFERROR(INDEX(PrepaidCharges_ExpenseType_Blanks,SMALL((IF(LEN(PrepaidCharges_ExpenseType_Blanks),ROW(INDIRECT("1:"&amp;ROWS(PrepaidCharges_ExpenseType_Blanks))))),ROW(A8)),1),"")</f>
        <v/>
      </c>
      <c r="J14" s="10" t="str">
        <f t="array" aca="1" ref="J14" ca="1">IFERROR(INDEX(PrepaidCharges_PaymentMethod_Blanks,SMALL((IF(LEN(PrepaidCharges_PaymentMethod_Blanks),ROW(INDIRECT("1:"&amp;ROWS(PrepaidCharges_PaymentMethod_Blanks))))),ROW(C8)),1),"")</f>
        <v/>
      </c>
      <c r="K14" s="46" t="str">
        <f t="array" aca="1" ref="K14" ca="1">IFERROR(INDEX(PrepaidCharges_Amount_Blanks,SMALL((IF(LEN(PrepaidCharges_Amount_Blanks),ROW(INDIRECT("1:"&amp;ROWS(PrepaidCharges_Amount_Blanks))))),ROW(D8)),1),"")</f>
        <v/>
      </c>
      <c r="L14" s="52" t="str">
        <f t="array" aca="1" ref="L14" ca="1">IFERROR(INDEX(PrepaidCharges_Fund_Blanks,SMALL((IF(LEN(PrepaidCharges_Fund_Blanks),ROW(INDIRECT("1:"&amp;ROWS(PrepaidCharges_Fund_Blanks))))),ROW(E8)),1),"")</f>
        <v/>
      </c>
    </row>
    <row r="15" spans="1:12" x14ac:dyDescent="0.2">
      <c r="A15" s="10" t="s">
        <v>165</v>
      </c>
      <c r="B15" s="10" t="e">
        <f>CONCATENATE(#REF!," &gt; ",#REF!," &gt; ",#REF!)</f>
        <v>#REF!</v>
      </c>
      <c r="C15" s="18" t="e">
        <f>IF(OR(#REF!=0,#REF!=""),"",#REF!)</f>
        <v>#REF!</v>
      </c>
      <c r="D15" s="10" t="e">
        <f>IF(OR(#REF!=0,#REF!=""),"",Keywords!#REF!)</f>
        <v>#REF!</v>
      </c>
      <c r="E15" s="46" t="e">
        <f>IF(OR(#REF!=0,#REF!=""),"",#REF!)</f>
        <v>#REF!</v>
      </c>
      <c r="F15" s="52" t="e">
        <f>IF(OR(#REF!=0,#REF!=""),"",#REF!)</f>
        <v>#REF!</v>
      </c>
      <c r="G15" s="135" t="e">
        <f>IF(OR(#REF!=0,#REF!=""),"",INDEX(CodingIndex!$E$4:$G$99,MATCH($B15,CodingIndex!$E$4:$E$99,0),3))</f>
        <v>#REF!</v>
      </c>
      <c r="I15" s="18" t="str">
        <f t="array" aca="1" ref="I15" ca="1">IFERROR(INDEX(PrepaidCharges_ExpenseType_Blanks,SMALL((IF(LEN(PrepaidCharges_ExpenseType_Blanks),ROW(INDIRECT("1:"&amp;ROWS(PrepaidCharges_ExpenseType_Blanks))))),ROW(A9)),1),"")</f>
        <v/>
      </c>
      <c r="J15" s="10" t="str">
        <f t="array" aca="1" ref="J15" ca="1">IFERROR(INDEX(PrepaidCharges_PaymentMethod_Blanks,SMALL((IF(LEN(PrepaidCharges_PaymentMethod_Blanks),ROW(INDIRECT("1:"&amp;ROWS(PrepaidCharges_PaymentMethod_Blanks))))),ROW(C9)),1),"")</f>
        <v/>
      </c>
      <c r="K15" s="46" t="str">
        <f t="array" aca="1" ref="K15" ca="1">IFERROR(INDEX(PrepaidCharges_Amount_Blanks,SMALL((IF(LEN(PrepaidCharges_Amount_Blanks),ROW(INDIRECT("1:"&amp;ROWS(PrepaidCharges_Amount_Blanks))))),ROW(D9)),1),"")</f>
        <v/>
      </c>
      <c r="L15" s="52" t="str">
        <f t="array" aca="1" ref="L15" ca="1">IFERROR(INDEX(PrepaidCharges_Fund_Blanks,SMALL((IF(LEN(PrepaidCharges_Fund_Blanks),ROW(INDIRECT("1:"&amp;ROWS(PrepaidCharges_Fund_Blanks))))),ROW(E9)),1),"")</f>
        <v/>
      </c>
    </row>
    <row r="16" spans="1:12" x14ac:dyDescent="0.2">
      <c r="A16" s="10" t="s">
        <v>165</v>
      </c>
      <c r="B16" s="10" t="e">
        <f>CONCATENATE(#REF!," &gt; ",#REF!," &gt; ",#REF!)</f>
        <v>#REF!</v>
      </c>
      <c r="C16" s="18" t="e">
        <f>IF(OR(#REF!=0,#REF!=""),"",#REF!)</f>
        <v>#REF!</v>
      </c>
      <c r="D16" s="10" t="e">
        <f>IF(OR(#REF!=0,#REF!=""),"",Keywords!#REF!)</f>
        <v>#REF!</v>
      </c>
      <c r="E16" s="46" t="e">
        <f>IF(OR(#REF!=0,#REF!=""),"",#REF!)</f>
        <v>#REF!</v>
      </c>
      <c r="F16" s="52" t="e">
        <f>IF(OR(#REF!=0,#REF!=""),"",#REF!)</f>
        <v>#REF!</v>
      </c>
      <c r="G16" s="135" t="e">
        <f>IF(OR(#REF!=0,#REF!=""),"",INDEX(CodingIndex!$E$4:$G$99,MATCH($B16,CodingIndex!$E$4:$E$99,0),3))</f>
        <v>#REF!</v>
      </c>
      <c r="I16" s="18" t="str">
        <f t="array" aca="1" ref="I16" ca="1">IFERROR(INDEX(PrepaidCharges_ExpenseType_Blanks,SMALL((IF(LEN(PrepaidCharges_ExpenseType_Blanks),ROW(INDIRECT("1:"&amp;ROWS(PrepaidCharges_ExpenseType_Blanks))))),ROW(A10)),1),"")</f>
        <v/>
      </c>
      <c r="J16" s="10" t="str">
        <f t="array" aca="1" ref="J16" ca="1">IFERROR(INDEX(PrepaidCharges_PaymentMethod_Blanks,SMALL((IF(LEN(PrepaidCharges_PaymentMethod_Blanks),ROW(INDIRECT("1:"&amp;ROWS(PrepaidCharges_PaymentMethod_Blanks))))),ROW(C10)),1),"")</f>
        <v/>
      </c>
      <c r="K16" s="46" t="str">
        <f t="array" aca="1" ref="K16" ca="1">IFERROR(INDEX(PrepaidCharges_Amount_Blanks,SMALL((IF(LEN(PrepaidCharges_Amount_Blanks),ROW(INDIRECT("1:"&amp;ROWS(PrepaidCharges_Amount_Blanks))))),ROW(D10)),1),"")</f>
        <v/>
      </c>
      <c r="L16" s="52" t="str">
        <f t="array" aca="1" ref="L16" ca="1">IFERROR(INDEX(PrepaidCharges_Fund_Blanks,SMALL((IF(LEN(PrepaidCharges_Fund_Blanks),ROW(INDIRECT("1:"&amp;ROWS(PrepaidCharges_Fund_Blanks))))),ROW(E10)),1),"")</f>
        <v/>
      </c>
    </row>
    <row r="17" spans="1:12" x14ac:dyDescent="0.2">
      <c r="A17" s="10" t="s">
        <v>165</v>
      </c>
      <c r="B17" s="10" t="e">
        <f>CONCATENATE(#REF!," &gt; ",#REF!," &gt; ",#REF!)</f>
        <v>#REF!</v>
      </c>
      <c r="C17" s="18" t="e">
        <f>IF(OR(#REF!=0,#REF!=""),"",#REF!)</f>
        <v>#REF!</v>
      </c>
      <c r="D17" s="10" t="e">
        <f>IF(OR(#REF!=0,#REF!=""),"",Keywords!#REF!)</f>
        <v>#REF!</v>
      </c>
      <c r="E17" s="46" t="e">
        <f>IF(OR(#REF!=0,#REF!=""),"",#REF!)</f>
        <v>#REF!</v>
      </c>
      <c r="F17" s="52" t="e">
        <f>IF(OR(#REF!=0,#REF!=""),"",#REF!)</f>
        <v>#REF!</v>
      </c>
      <c r="G17" s="135" t="e">
        <f>IF(OR(#REF!=0,#REF!=""),"",INDEX(CodingIndex!$E$4:$G$99,MATCH($B17,CodingIndex!$E$4:$E$99,0),3))</f>
        <v>#REF!</v>
      </c>
      <c r="I17" s="18" t="str">
        <f t="array" aca="1" ref="I17" ca="1">IFERROR(INDEX(PrepaidCharges_ExpenseType_Blanks,SMALL((IF(LEN(PrepaidCharges_ExpenseType_Blanks),ROW(INDIRECT("1:"&amp;ROWS(PrepaidCharges_ExpenseType_Blanks))))),ROW(A11)),1),"")</f>
        <v/>
      </c>
      <c r="J17" s="10" t="str">
        <f t="array" aca="1" ref="J17" ca="1">IFERROR(INDEX(PrepaidCharges_PaymentMethod_Blanks,SMALL((IF(LEN(PrepaidCharges_PaymentMethod_Blanks),ROW(INDIRECT("1:"&amp;ROWS(PrepaidCharges_PaymentMethod_Blanks))))),ROW(C11)),1),"")</f>
        <v/>
      </c>
      <c r="K17" s="46" t="str">
        <f t="array" aca="1" ref="K17" ca="1">IFERROR(INDEX(PrepaidCharges_Amount_Blanks,SMALL((IF(LEN(PrepaidCharges_Amount_Blanks),ROW(INDIRECT("1:"&amp;ROWS(PrepaidCharges_Amount_Blanks))))),ROW(D11)),1),"")</f>
        <v/>
      </c>
      <c r="L17" s="52" t="str">
        <f t="array" aca="1" ref="L17" ca="1">IFERROR(INDEX(PrepaidCharges_Fund_Blanks,SMALL((IF(LEN(PrepaidCharges_Fund_Blanks),ROW(INDIRECT("1:"&amp;ROWS(PrepaidCharges_Fund_Blanks))))),ROW(E11)),1),"")</f>
        <v/>
      </c>
    </row>
    <row r="18" spans="1:12" x14ac:dyDescent="0.2">
      <c r="A18" s="10" t="s">
        <v>165</v>
      </c>
      <c r="B18" s="10" t="e">
        <f>CONCATENATE(#REF!," &gt; ",#REF!," &gt; ",#REF!)</f>
        <v>#REF!</v>
      </c>
      <c r="C18" s="19" t="e">
        <f>IF(OR(#REF!=0,#REF!=""),"",#REF!)</f>
        <v>#REF!</v>
      </c>
      <c r="D18" s="47" t="e">
        <f>IF(OR(#REF!=0,#REF!=""),"",Keywords!#REF!)</f>
        <v>#REF!</v>
      </c>
      <c r="E18" s="53" t="e">
        <f>IF(OR(#REF!=0,#REF!=""),"",#REF!)</f>
        <v>#REF!</v>
      </c>
      <c r="F18" s="54" t="e">
        <f>IF(OR(#REF!=0,#REF!=""),"",#REF!)</f>
        <v>#REF!</v>
      </c>
      <c r="G18" s="136" t="e">
        <f>IF(OR(#REF!=0,#REF!=""),"",INDEX(CodingIndex!$E$4:$G$99,MATCH($B18,CodingIndex!$E$4:$E$99,0),3))</f>
        <v>#REF!</v>
      </c>
      <c r="I18" s="19" t="str">
        <f t="array" aca="1" ref="I18" ca="1">IFERROR(INDEX(PrepaidCharges_ExpenseType_Blanks,SMALL((IF(LEN(PrepaidCharges_ExpenseType_Blanks),ROW(INDIRECT("1:"&amp;ROWS(PrepaidCharges_ExpenseType_Blanks))))),ROW(A12)),1),"")</f>
        <v/>
      </c>
      <c r="J18" s="47" t="str">
        <f t="array" aca="1" ref="J18" ca="1">IFERROR(INDEX(PrepaidCharges_PaymentMethod_Blanks,SMALL((IF(LEN(PrepaidCharges_PaymentMethod_Blanks),ROW(INDIRECT("1:"&amp;ROWS(PrepaidCharges_PaymentMethod_Blanks))))),ROW(C12)),1),"")</f>
        <v/>
      </c>
      <c r="K18" s="53" t="str">
        <f t="array" aca="1" ref="K18" ca="1">IFERROR(INDEX(PrepaidCharges_Amount_Blanks,SMALL((IF(LEN(PrepaidCharges_Amount_Blanks),ROW(INDIRECT("1:"&amp;ROWS(PrepaidCharges_Amount_Blanks))))),ROW(D12)),1),"")</f>
        <v/>
      </c>
      <c r="L18" s="54" t="str">
        <f t="array" aca="1" ref="L18" ca="1">IFERROR(INDEX(PrepaidCharges_Fund_Blanks,SMALL((IF(LEN(PrepaidCharges_Fund_Blanks),ROW(INDIRECT("1:"&amp;ROWS(PrepaidCharges_Fund_Blanks))))),ROW(E12)),1),"")</f>
        <v/>
      </c>
    </row>
    <row r="19" spans="1:12" x14ac:dyDescent="0.2">
      <c r="E19" s="46"/>
    </row>
  </sheetData>
  <sheetProtection algorithmName="SHA-512" hashValue="Qdmy62OPlHqS5OEWZJFKiMFli1ImuqzNxVnOwyzJPAbr+PVLJcZrKO5wzj8zj8+p3/LmwkCzPdlQN8/zT9jM/A==" saltValue="8hCFrKMhjsvm4bMdIK632Q==" spinCount="100000" sheet="1" objects="1" scenarios="1"/>
  <mergeCells count="2">
    <mergeCell ref="A5:F5"/>
    <mergeCell ref="I5:L5"/>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N117"/>
  <sheetViews>
    <sheetView workbookViewId="0">
      <pane ySplit="3" topLeftCell="A4" activePane="bottomLeft" state="frozen"/>
      <selection activeCell="E12" sqref="E12"/>
      <selection pane="bottomLeft"/>
    </sheetView>
  </sheetViews>
  <sheetFormatPr defaultColWidth="9.140625" defaultRowHeight="12.75" x14ac:dyDescent="0.2"/>
  <cols>
    <col min="1" max="1" width="28.42578125" style="1" customWidth="1"/>
    <col min="2" max="2" width="5.42578125" style="9" customWidth="1"/>
    <col min="3" max="3" width="39.7109375" style="1" customWidth="1"/>
    <col min="4" max="4" width="13" style="9" customWidth="1"/>
    <col min="5" max="7" width="12.140625" style="44" customWidth="1"/>
    <col min="8" max="8" width="12" style="9" bestFit="1" customWidth="1"/>
    <col min="9" max="9" width="32.42578125" style="10" customWidth="1"/>
    <col min="10" max="10" width="10.28515625" style="9" customWidth="1"/>
    <col min="11" max="11" width="10" style="10" customWidth="1"/>
    <col min="12" max="14" width="8.7109375" style="10" customWidth="1"/>
    <col min="15" max="16384" width="9.140625" style="10"/>
  </cols>
  <sheetData>
    <row r="1" spans="1:14" ht="15" x14ac:dyDescent="0.25">
      <c r="A1" s="11" t="s">
        <v>150</v>
      </c>
      <c r="L1" s="55" t="s">
        <v>67</v>
      </c>
      <c r="M1" s="55" t="s">
        <v>68</v>
      </c>
      <c r="N1" s="55" t="s">
        <v>69</v>
      </c>
    </row>
    <row r="2" spans="1:14" s="9" customFormat="1" x14ac:dyDescent="0.2">
      <c r="A2" s="76" t="s">
        <v>173</v>
      </c>
      <c r="C2" s="1"/>
      <c r="E2" s="56"/>
      <c r="F2" s="56"/>
      <c r="G2" s="56"/>
      <c r="K2" s="15" t="s">
        <v>255</v>
      </c>
      <c r="L2" s="55" t="str">
        <f>ExpenseReport!$I$46</f>
        <v/>
      </c>
      <c r="M2" s="55" t="str">
        <f>ExpenseReport!$M$46</f>
        <v/>
      </c>
      <c r="N2" s="55" t="str">
        <f>ExpenseReport!$Q$46</f>
        <v/>
      </c>
    </row>
    <row r="3" spans="1:14" s="59" customFormat="1" ht="25.5" x14ac:dyDescent="0.2">
      <c r="A3" s="57" t="s">
        <v>161</v>
      </c>
      <c r="B3" s="57" t="s">
        <v>149</v>
      </c>
      <c r="C3" s="3" t="s">
        <v>138</v>
      </c>
      <c r="D3" s="57" t="s">
        <v>80</v>
      </c>
      <c r="E3" s="58" t="s">
        <v>151</v>
      </c>
      <c r="F3" s="58" t="s">
        <v>152</v>
      </c>
      <c r="G3" s="58" t="s">
        <v>153</v>
      </c>
      <c r="H3" s="57" t="s">
        <v>154</v>
      </c>
      <c r="I3" s="57" t="s">
        <v>139</v>
      </c>
      <c r="J3" s="57" t="s">
        <v>91</v>
      </c>
      <c r="K3" s="57" t="s">
        <v>169</v>
      </c>
    </row>
    <row r="4" spans="1:14" x14ac:dyDescent="0.2">
      <c r="A4" s="65" t="s">
        <v>167</v>
      </c>
      <c r="B4" s="66">
        <v>1</v>
      </c>
      <c r="C4" s="67" t="str">
        <f>CONCATENATE(ExpenseReport!$AD$8," &gt; ","Mileage")</f>
        <v>Non-Employee &gt; Mileage</v>
      </c>
      <c r="D4" s="66" t="s">
        <v>42</v>
      </c>
      <c r="E4" s="68">
        <f>ExpenseReport!$Y$63</f>
        <v>0</v>
      </c>
      <c r="F4" s="68"/>
      <c r="G4" s="68"/>
      <c r="H4" s="66" t="str">
        <f>ExpenseReport!$AK$63</f>
        <v/>
      </c>
      <c r="I4" s="69" t="str">
        <f>IFERROR(INDEX(CodingIndex!$A$4:$I$99,MATCH($C4,CodingIndex!$E$4:$E$99,0),6),"")</f>
        <v>Board/Non-Employee Transportation</v>
      </c>
      <c r="J4" s="70">
        <f>IFERROR(INDEX(CodingIndex!$A$4:$I$99,MATCH($C4,CodingIndex!$E$4:$E$99,0),7),"")</f>
        <v>925440</v>
      </c>
    </row>
    <row r="5" spans="1:14" x14ac:dyDescent="0.2">
      <c r="A5" s="65" t="s">
        <v>260</v>
      </c>
      <c r="B5" s="66">
        <v>1</v>
      </c>
      <c r="C5" s="67" t="str">
        <f>CONCATENATE(ExpenseReport!$AD$8," &gt; ","Breakfast (per diem)")</f>
        <v>Non-Employee &gt; Breakfast (per diem)</v>
      </c>
      <c r="D5" s="66" t="s">
        <v>42</v>
      </c>
      <c r="E5" s="68">
        <f>(ExpenseReport!$AK$71)+(ExpenseReport!$AK$79)+(ExpenseReport!$AK$85)</f>
        <v>0</v>
      </c>
      <c r="F5" s="68"/>
      <c r="G5" s="68"/>
      <c r="H5" s="66" t="str">
        <f>ExpenseReport!$AK$66</f>
        <v/>
      </c>
      <c r="I5" s="69" t="str">
        <f>IFERROR(INDEX(CodingIndex!$A$4:$I$99,MATCH($C5,CodingIndex!$E$4:$E$99,0),6),"")</f>
        <v>Board/Non-Employee Subsistence</v>
      </c>
      <c r="J5" s="70">
        <f>IFERROR(INDEX(CodingIndex!$A$4:$I$99,MATCH($C5,CodingIndex!$E$4:$E$99,0),7),"")</f>
        <v>925460</v>
      </c>
    </row>
    <row r="6" spans="1:14" x14ac:dyDescent="0.2">
      <c r="A6" s="65" t="s">
        <v>261</v>
      </c>
      <c r="B6" s="66">
        <v>1</v>
      </c>
      <c r="C6" s="67" t="str">
        <f>CONCATENATE(ExpenseReport!$AD$8," &gt; ","Lunch (per diem)")</f>
        <v>Non-Employee &gt; Lunch (per diem)</v>
      </c>
      <c r="D6" s="66" t="s">
        <v>42</v>
      </c>
      <c r="E6" s="68">
        <f>(ExpenseReport!$AK$72)+(ExpenseReport!$AK$80)+(ExpenseReport!$AK$86)</f>
        <v>0</v>
      </c>
      <c r="F6" s="68"/>
      <c r="G6" s="68"/>
      <c r="H6" s="66" t="str">
        <f>ExpenseReport!$AK$66</f>
        <v/>
      </c>
      <c r="I6" s="69" t="str">
        <f>IFERROR(INDEX(CodingIndex!$A$4:$I$99,MATCH($C6,CodingIndex!$E$4:$E$99,0),6),"")</f>
        <v>Board/Non-Employee Subsistence</v>
      </c>
      <c r="J6" s="70">
        <f>IFERROR(INDEX(CodingIndex!$A$4:$I$99,MATCH($C6,CodingIndex!$E$4:$E$99,0),7),"")</f>
        <v>925460</v>
      </c>
    </row>
    <row r="7" spans="1:14" x14ac:dyDescent="0.2">
      <c r="A7" s="65" t="s">
        <v>262</v>
      </c>
      <c r="B7" s="66">
        <v>1</v>
      </c>
      <c r="C7" s="67" t="str">
        <f>CONCATENATE(ExpenseReport!$AD$8," &gt; ","Dinner (per diem)")</f>
        <v>Non-Employee &gt; Dinner (per diem)</v>
      </c>
      <c r="D7" s="66" t="s">
        <v>42</v>
      </c>
      <c r="E7" s="68">
        <f>(ExpenseReport!$AK$73)+(ExpenseReport!$AK$81)+(ExpenseReport!$AK$87)</f>
        <v>0</v>
      </c>
      <c r="F7" s="68"/>
      <c r="G7" s="68"/>
      <c r="H7" s="66" t="str">
        <f>ExpenseReport!$AK$66</f>
        <v/>
      </c>
      <c r="I7" s="69" t="str">
        <f>IFERROR(INDEX(CodingIndex!$A$4:$I$99,MATCH($C7,CodingIndex!$E$4:$E$99,0),6),"")</f>
        <v>Board/Non-Employee Subsistence</v>
      </c>
      <c r="J7" s="70">
        <f>IFERROR(INDEX(CodingIndex!$A$4:$I$99,MATCH($C7,CodingIndex!$E$4:$E$99,0),7),"")</f>
        <v>925460</v>
      </c>
    </row>
    <row r="8" spans="1:14" x14ac:dyDescent="0.2">
      <c r="A8" s="60" t="s">
        <v>168</v>
      </c>
      <c r="B8" s="17">
        <v>1</v>
      </c>
      <c r="C8" s="61" t="str">
        <f>CONCATENATE(ExpenseReport!$AD$8," &gt; ",ExpenseReport!$G98)</f>
        <v>Non-Employee &gt; --Select--</v>
      </c>
      <c r="D8" s="17">
        <f>ExpenseReport!$Q98</f>
        <v>0</v>
      </c>
      <c r="E8" s="71">
        <f>ExpenseReport!$V98</f>
        <v>0</v>
      </c>
      <c r="F8" s="50"/>
      <c r="G8" s="50"/>
      <c r="H8" s="17" t="str">
        <f>ExpenseReport!$AA98</f>
        <v/>
      </c>
      <c r="I8" s="49" t="str">
        <f>IF($D8=Keywords!$P$9,INDEX(CodingIndex!$A$4:$I$99,MATCH($C8,CodingIndex!$E$4:$E$99,0),6),"")</f>
        <v/>
      </c>
      <c r="J8" s="51" t="str">
        <f>IF($D8=Keywords!$P$9,INDEX(CodingIndex!$A$4:$I$99,MATCH($C8,CodingIndex!$E$4:$E$99,0),7),"")</f>
        <v/>
      </c>
      <c r="K8" s="72" t="str">
        <f>IFERROR(INDEX(CodingIndex!$A$4:$I$99,MATCH($C8,CodingIndex!$E$4:$E$99,0),9),"")</f>
        <v/>
      </c>
    </row>
    <row r="9" spans="1:14" x14ac:dyDescent="0.2">
      <c r="A9" s="62" t="s">
        <v>168</v>
      </c>
      <c r="B9" s="9">
        <v>2</v>
      </c>
      <c r="C9" s="1" t="str">
        <f>CONCATENATE(ExpenseReport!$AD$8," &gt; ",ExpenseReport!$G99)</f>
        <v xml:space="preserve">Non-Employee &gt; </v>
      </c>
      <c r="D9" s="9">
        <f>ExpenseReport!$Q99</f>
        <v>0</v>
      </c>
      <c r="E9" s="73">
        <f>ExpenseReport!$V99</f>
        <v>0</v>
      </c>
      <c r="F9" s="46"/>
      <c r="G9" s="46"/>
      <c r="H9" s="9" t="str">
        <f>ExpenseReport!$AA99</f>
        <v/>
      </c>
      <c r="I9" s="10" t="str">
        <f>IF($D9=Keywords!$P$9,INDEX(CodingIndex!$A$4:$I$99,MATCH($C9,CodingIndex!$E$4:$E$99,0),6),"")</f>
        <v/>
      </c>
      <c r="J9" s="52" t="str">
        <f>IF($D9=Keywords!$P$9,INDEX(CodingIndex!$A$4:$I$99,MATCH($C9,CodingIndex!$E$4:$E$99,0),7),"")</f>
        <v/>
      </c>
      <c r="K9" s="74" t="str">
        <f>IFERROR(INDEX(CodingIndex!$A$4:$I$99,MATCH($C9,CodingIndex!$E$4:$E$99,0),9),"")</f>
        <v/>
      </c>
    </row>
    <row r="10" spans="1:14" x14ac:dyDescent="0.2">
      <c r="A10" s="62" t="s">
        <v>168</v>
      </c>
      <c r="B10" s="9">
        <v>3</v>
      </c>
      <c r="C10" s="1" t="str">
        <f>CONCATENATE(ExpenseReport!$AD$8," &gt; ",ExpenseReport!$G100)</f>
        <v xml:space="preserve">Non-Employee &gt; </v>
      </c>
      <c r="D10" s="9">
        <f>ExpenseReport!$Q100</f>
        <v>0</v>
      </c>
      <c r="E10" s="73">
        <f>ExpenseReport!$V100</f>
        <v>0</v>
      </c>
      <c r="F10" s="46"/>
      <c r="G10" s="46"/>
      <c r="H10" s="9" t="str">
        <f>ExpenseReport!$AA100</f>
        <v/>
      </c>
      <c r="I10" s="10" t="str">
        <f>IF($D10=Keywords!$P$9,INDEX(CodingIndex!$A$4:$I$99,MATCH($C10,CodingIndex!$E$4:$E$99,0),6),"")</f>
        <v/>
      </c>
      <c r="J10" s="52" t="str">
        <f>IF($D10=Keywords!$P$9,INDEX(CodingIndex!$A$4:$I$99,MATCH($C10,CodingIndex!$E$4:$E$99,0),7),"")</f>
        <v/>
      </c>
      <c r="K10" s="74" t="str">
        <f>IFERROR(INDEX(CodingIndex!$A$4:$I$99,MATCH($C10,CodingIndex!$E$4:$E$99,0),9),"")</f>
        <v/>
      </c>
    </row>
    <row r="11" spans="1:14" x14ac:dyDescent="0.2">
      <c r="A11" s="62" t="s">
        <v>168</v>
      </c>
      <c r="B11" s="9">
        <v>4</v>
      </c>
      <c r="C11" s="1" t="str">
        <f>CONCATENATE(ExpenseReport!$AD$8," &gt; ",ExpenseReport!$G101)</f>
        <v xml:space="preserve">Non-Employee &gt; </v>
      </c>
      <c r="D11" s="9">
        <f>ExpenseReport!$Q101</f>
        <v>0</v>
      </c>
      <c r="E11" s="73">
        <f>ExpenseReport!$V101</f>
        <v>0</v>
      </c>
      <c r="F11" s="46"/>
      <c r="G11" s="46"/>
      <c r="H11" s="9" t="str">
        <f>ExpenseReport!$AA101</f>
        <v/>
      </c>
      <c r="I11" s="10" t="str">
        <f>IF($D11=Keywords!$P$9,INDEX(CodingIndex!$A$4:$I$99,MATCH($C11,CodingIndex!$E$4:$E$99,0),6),"")</f>
        <v/>
      </c>
      <c r="J11" s="52" t="str">
        <f>IF($D11=Keywords!$P$9,INDEX(CodingIndex!$A$4:$I$99,MATCH($C11,CodingIndex!$E$4:$E$99,0),7),"")</f>
        <v/>
      </c>
      <c r="K11" s="74" t="str">
        <f>IFERROR(INDEX(CodingIndex!$A$4:$I$99,MATCH($C11,CodingIndex!$E$4:$E$99,0),9),"")</f>
        <v/>
      </c>
    </row>
    <row r="12" spans="1:14" x14ac:dyDescent="0.2">
      <c r="A12" s="62" t="s">
        <v>168</v>
      </c>
      <c r="B12" s="9">
        <v>5</v>
      </c>
      <c r="C12" s="1" t="str">
        <f>CONCATENATE(ExpenseReport!$AD$8," &gt; ",ExpenseReport!$G102)</f>
        <v xml:space="preserve">Non-Employee &gt; </v>
      </c>
      <c r="D12" s="9">
        <f>ExpenseReport!$Q102</f>
        <v>0</v>
      </c>
      <c r="E12" s="73">
        <f>ExpenseReport!$V102</f>
        <v>0</v>
      </c>
      <c r="F12" s="46"/>
      <c r="G12" s="46"/>
      <c r="H12" s="9" t="str">
        <f>ExpenseReport!$AA102</f>
        <v/>
      </c>
      <c r="I12" s="10" t="str">
        <f>IF($D12=Keywords!$P$9,INDEX(CodingIndex!$A$4:$I$99,MATCH($C12,CodingIndex!$E$4:$E$99,0),6),"")</f>
        <v/>
      </c>
      <c r="J12" s="52" t="str">
        <f>IF($D12=Keywords!$P$9,INDEX(CodingIndex!$A$4:$I$99,MATCH($C12,CodingIndex!$E$4:$E$99,0),7),"")</f>
        <v/>
      </c>
      <c r="K12" s="74" t="str">
        <f>IFERROR(INDEX(CodingIndex!$A$4:$I$99,MATCH($C12,CodingIndex!$E$4:$E$99,0),9),"")</f>
        <v/>
      </c>
    </row>
    <row r="13" spans="1:14" x14ac:dyDescent="0.2">
      <c r="A13" s="62" t="s">
        <v>168</v>
      </c>
      <c r="B13" s="9">
        <v>6</v>
      </c>
      <c r="C13" s="1" t="str">
        <f>CONCATENATE(ExpenseReport!$AD$8," &gt; ",ExpenseReport!$G103)</f>
        <v xml:space="preserve">Non-Employee &gt; </v>
      </c>
      <c r="D13" s="9">
        <f>ExpenseReport!$Q103</f>
        <v>0</v>
      </c>
      <c r="E13" s="73">
        <f>ExpenseReport!$V103</f>
        <v>0</v>
      </c>
      <c r="F13" s="46"/>
      <c r="G13" s="46"/>
      <c r="H13" s="9" t="str">
        <f>ExpenseReport!$AA103</f>
        <v/>
      </c>
      <c r="I13" s="10" t="str">
        <f>IF($D13=Keywords!$P$9,INDEX(CodingIndex!$A$4:$I$99,MATCH($C13,CodingIndex!$E$4:$E$99,0),6),"")</f>
        <v/>
      </c>
      <c r="J13" s="52" t="str">
        <f>IF($D13=Keywords!$P$9,INDEX(CodingIndex!$A$4:$I$99,MATCH($C13,CodingIndex!$E$4:$E$99,0),7),"")</f>
        <v/>
      </c>
      <c r="K13" s="74" t="str">
        <f>IFERROR(INDEX(CodingIndex!$A$4:$I$99,MATCH($C13,CodingIndex!$E$4:$E$99,0),9),"")</f>
        <v/>
      </c>
    </row>
    <row r="14" spans="1:14" x14ac:dyDescent="0.2">
      <c r="A14" s="62" t="s">
        <v>168</v>
      </c>
      <c r="B14" s="9">
        <v>7</v>
      </c>
      <c r="C14" s="1" t="str">
        <f>CONCATENATE(ExpenseReport!$AD$8," &gt; ",ExpenseReport!$G104)</f>
        <v xml:space="preserve">Non-Employee &gt; </v>
      </c>
      <c r="D14" s="9">
        <f>ExpenseReport!$Q104</f>
        <v>0</v>
      </c>
      <c r="E14" s="73">
        <f>ExpenseReport!$V104</f>
        <v>0</v>
      </c>
      <c r="F14" s="46"/>
      <c r="G14" s="46"/>
      <c r="H14" s="9" t="str">
        <f>ExpenseReport!$AA104</f>
        <v/>
      </c>
      <c r="I14" s="10" t="str">
        <f>IF($D14=Keywords!$P$9,INDEX(CodingIndex!$A$4:$I$99,MATCH($C14,CodingIndex!$E$4:$E$99,0),6),"")</f>
        <v/>
      </c>
      <c r="J14" s="52" t="str">
        <f>IF($D14=Keywords!$P$9,INDEX(CodingIndex!$A$4:$I$99,MATCH($C14,CodingIndex!$E$4:$E$99,0),7),"")</f>
        <v/>
      </c>
      <c r="K14" s="74" t="str">
        <f>IFERROR(INDEX(CodingIndex!$A$4:$I$99,MATCH($C14,CodingIndex!$E$4:$E$99,0),9),"")</f>
        <v/>
      </c>
    </row>
    <row r="15" spans="1:14" x14ac:dyDescent="0.2">
      <c r="A15" s="62" t="s">
        <v>168</v>
      </c>
      <c r="B15" s="9">
        <v>8</v>
      </c>
      <c r="C15" s="1" t="str">
        <f>CONCATENATE(ExpenseReport!$AD$8," &gt; ",ExpenseReport!$G105)</f>
        <v xml:space="preserve">Non-Employee &gt; </v>
      </c>
      <c r="D15" s="9">
        <f>ExpenseReport!$Q105</f>
        <v>0</v>
      </c>
      <c r="E15" s="73">
        <f>ExpenseReport!$V105</f>
        <v>0</v>
      </c>
      <c r="F15" s="46"/>
      <c r="G15" s="46"/>
      <c r="H15" s="9" t="str">
        <f>ExpenseReport!$AA105</f>
        <v/>
      </c>
      <c r="I15" s="10" t="str">
        <f>IF($D15=Keywords!$P$9,INDEX(CodingIndex!$A$4:$I$99,MATCH($C15,CodingIndex!$E$4:$E$99,0),6),"")</f>
        <v/>
      </c>
      <c r="J15" s="52" t="str">
        <f>IF($D15=Keywords!$P$9,INDEX(CodingIndex!$A$4:$I$99,MATCH($C15,CodingIndex!$E$4:$E$99,0),7),"")</f>
        <v/>
      </c>
      <c r="K15" s="74" t="str">
        <f>IFERROR(INDEX(CodingIndex!$A$4:$I$99,MATCH($C15,CodingIndex!$E$4:$E$99,0),9),"")</f>
        <v/>
      </c>
    </row>
    <row r="16" spans="1:14" x14ac:dyDescent="0.2">
      <c r="A16" s="62" t="s">
        <v>168</v>
      </c>
      <c r="B16" s="9">
        <v>9</v>
      </c>
      <c r="C16" s="1" t="str">
        <f>CONCATENATE(ExpenseReport!$AD$8," &gt; ",ExpenseReport!$G106)</f>
        <v xml:space="preserve">Non-Employee &gt; </v>
      </c>
      <c r="D16" s="9">
        <f>ExpenseReport!$Q106</f>
        <v>0</v>
      </c>
      <c r="E16" s="73">
        <f>ExpenseReport!$V106</f>
        <v>0</v>
      </c>
      <c r="F16" s="46"/>
      <c r="G16" s="46"/>
      <c r="H16" s="9" t="str">
        <f>ExpenseReport!$AA106</f>
        <v/>
      </c>
      <c r="I16" s="10" t="str">
        <f>IF($D16=Keywords!$P$9,INDEX(CodingIndex!$A$4:$I$99,MATCH($C16,CodingIndex!$E$4:$E$99,0),6),"")</f>
        <v/>
      </c>
      <c r="J16" s="52" t="str">
        <f>IF($D16=Keywords!$P$9,INDEX(CodingIndex!$A$4:$I$99,MATCH($C16,CodingIndex!$E$4:$E$99,0),7),"")</f>
        <v/>
      </c>
      <c r="K16" s="74" t="str">
        <f>IFERROR(INDEX(CodingIndex!$A$4:$I$99,MATCH($C16,CodingIndex!$E$4:$E$99,0),9),"")</f>
        <v/>
      </c>
    </row>
    <row r="17" spans="1:11" x14ac:dyDescent="0.2">
      <c r="A17" s="62" t="s">
        <v>168</v>
      </c>
      <c r="B17" s="9">
        <v>10</v>
      </c>
      <c r="C17" s="1" t="str">
        <f>CONCATENATE(ExpenseReport!$AD$8," &gt; ",ExpenseReport!$G107)</f>
        <v xml:space="preserve">Non-Employee &gt; </v>
      </c>
      <c r="D17" s="9">
        <f>ExpenseReport!$Q107</f>
        <v>0</v>
      </c>
      <c r="E17" s="73">
        <f>ExpenseReport!$V107</f>
        <v>0</v>
      </c>
      <c r="F17" s="46"/>
      <c r="G17" s="46"/>
      <c r="H17" s="9" t="str">
        <f>ExpenseReport!$AA107</f>
        <v/>
      </c>
      <c r="I17" s="10" t="str">
        <f>IF($D17=Keywords!$P$9,INDEX(CodingIndex!$A$4:$I$99,MATCH($C17,CodingIndex!$E$4:$E$99,0),6),"")</f>
        <v/>
      </c>
      <c r="J17" s="52" t="str">
        <f>IF($D17=Keywords!$P$9,INDEX(CodingIndex!$A$4:$I$99,MATCH($C17,CodingIndex!$E$4:$E$99,0),7),"")</f>
        <v/>
      </c>
      <c r="K17" s="74" t="str">
        <f>IFERROR(INDEX(CodingIndex!$A$4:$I$99,MATCH($C17,CodingIndex!$E$4:$E$99,0),9),"")</f>
        <v/>
      </c>
    </row>
    <row r="18" spans="1:11" x14ac:dyDescent="0.2">
      <c r="A18" s="62" t="s">
        <v>168</v>
      </c>
      <c r="B18" s="9">
        <v>11</v>
      </c>
      <c r="C18" s="1" t="str">
        <f>CONCATENATE(ExpenseReport!$AD$8," &gt; ",ExpenseReport!$G108)</f>
        <v xml:space="preserve">Non-Employee &gt; </v>
      </c>
      <c r="D18" s="9">
        <f>ExpenseReport!$Q108</f>
        <v>0</v>
      </c>
      <c r="E18" s="73">
        <f>ExpenseReport!$V108</f>
        <v>0</v>
      </c>
      <c r="F18" s="46"/>
      <c r="G18" s="46"/>
      <c r="H18" s="9" t="str">
        <f>ExpenseReport!$AA108</f>
        <v/>
      </c>
      <c r="I18" s="10" t="str">
        <f>IF($D18=Keywords!$P$9,INDEX(CodingIndex!$A$4:$I$99,MATCH($C18,CodingIndex!$E$4:$E$99,0),6),"")</f>
        <v/>
      </c>
      <c r="J18" s="52" t="str">
        <f>IF($D18=Keywords!$P$9,INDEX(CodingIndex!$A$4:$I$99,MATCH($C18,CodingIndex!$E$4:$E$99,0),7),"")</f>
        <v/>
      </c>
      <c r="K18" s="74" t="str">
        <f>IFERROR(INDEX(CodingIndex!$A$4:$I$99,MATCH($C18,CodingIndex!$E$4:$E$99,0),9),"")</f>
        <v/>
      </c>
    </row>
    <row r="19" spans="1:11" x14ac:dyDescent="0.2">
      <c r="A19" s="62" t="s">
        <v>168</v>
      </c>
      <c r="B19" s="9">
        <v>12</v>
      </c>
      <c r="C19" s="1" t="str">
        <f>CONCATENATE(ExpenseReport!$AD$8," &gt; ",ExpenseReport!$G109)</f>
        <v xml:space="preserve">Non-Employee &gt; </v>
      </c>
      <c r="D19" s="9">
        <f>ExpenseReport!$Q109</f>
        <v>0</v>
      </c>
      <c r="E19" s="73">
        <f>ExpenseReport!$V109</f>
        <v>0</v>
      </c>
      <c r="F19" s="46"/>
      <c r="G19" s="46"/>
      <c r="H19" s="9" t="str">
        <f>ExpenseReport!$AA109</f>
        <v/>
      </c>
      <c r="I19" s="10" t="str">
        <f>IF($D19=Keywords!$P$9,INDEX(CodingIndex!$A$4:$I$99,MATCH($C19,CodingIndex!$E$4:$E$99,0),6),"")</f>
        <v/>
      </c>
      <c r="J19" s="52" t="str">
        <f>IF($D19=Keywords!$P$9,INDEX(CodingIndex!$A$4:$I$99,MATCH($C19,CodingIndex!$E$4:$E$99,0),7),"")</f>
        <v/>
      </c>
      <c r="K19" s="74" t="str">
        <f>IFERROR(INDEX(CodingIndex!$A$4:$I$99,MATCH($C19,CodingIndex!$E$4:$E$99,0),9),"")</f>
        <v/>
      </c>
    </row>
    <row r="20" spans="1:11" x14ac:dyDescent="0.2">
      <c r="A20" s="62" t="s">
        <v>168</v>
      </c>
      <c r="B20" s="9">
        <v>13</v>
      </c>
      <c r="C20" s="1" t="str">
        <f>CONCATENATE(ExpenseReport!$AD$8," &gt; ",ExpenseReport!$G110)</f>
        <v xml:space="preserve">Non-Employee &gt; </v>
      </c>
      <c r="D20" s="9">
        <f>ExpenseReport!$Q110</f>
        <v>0</v>
      </c>
      <c r="E20" s="73">
        <f>ExpenseReport!$V110</f>
        <v>0</v>
      </c>
      <c r="F20" s="46"/>
      <c r="G20" s="46"/>
      <c r="H20" s="9" t="str">
        <f>ExpenseReport!$AA110</f>
        <v/>
      </c>
      <c r="I20" s="10" t="str">
        <f>IF($D20=Keywords!$P$9,INDEX(CodingIndex!$A$4:$I$99,MATCH($C20,CodingIndex!$E$4:$E$99,0),6),"")</f>
        <v/>
      </c>
      <c r="J20" s="52" t="str">
        <f>IF($D20=Keywords!$P$9,INDEX(CodingIndex!$A$4:$I$99,MATCH($C20,CodingIndex!$E$4:$E$99,0),7),"")</f>
        <v/>
      </c>
      <c r="K20" s="74" t="str">
        <f>IFERROR(INDEX(CodingIndex!$A$4:$I$99,MATCH($C20,CodingIndex!$E$4:$E$99,0),9),"")</f>
        <v/>
      </c>
    </row>
    <row r="21" spans="1:11" x14ac:dyDescent="0.2">
      <c r="A21" s="62" t="s">
        <v>168</v>
      </c>
      <c r="B21" s="9">
        <v>14</v>
      </c>
      <c r="C21" s="1" t="str">
        <f>CONCATENATE(ExpenseReport!$AD$8," &gt; ",ExpenseReport!$G111)</f>
        <v xml:space="preserve">Non-Employee &gt; </v>
      </c>
      <c r="D21" s="9">
        <f>ExpenseReport!$Q111</f>
        <v>0</v>
      </c>
      <c r="E21" s="73">
        <f>ExpenseReport!$V111</f>
        <v>0</v>
      </c>
      <c r="F21" s="46"/>
      <c r="G21" s="46"/>
      <c r="H21" s="9" t="str">
        <f>ExpenseReport!$AA111</f>
        <v/>
      </c>
      <c r="I21" s="10" t="str">
        <f>IF($D21=Keywords!$P$9,INDEX(CodingIndex!$A$4:$I$99,MATCH($C21,CodingIndex!$E$4:$E$99,0),6),"")</f>
        <v/>
      </c>
      <c r="J21" s="52" t="str">
        <f>IF($D21=Keywords!$P$9,INDEX(CodingIndex!$A$4:$I$99,MATCH($C21,CodingIndex!$E$4:$E$99,0),7),"")</f>
        <v/>
      </c>
      <c r="K21" s="74" t="str">
        <f>IFERROR(INDEX(CodingIndex!$A$4:$I$99,MATCH($C21,CodingIndex!$E$4:$E$99,0),9),"")</f>
        <v/>
      </c>
    </row>
    <row r="22" spans="1:11" x14ac:dyDescent="0.2">
      <c r="A22" s="62" t="s">
        <v>168</v>
      </c>
      <c r="B22" s="9">
        <v>15</v>
      </c>
      <c r="C22" s="1" t="str">
        <f>CONCATENATE(ExpenseReport!$AD$8," &gt; ",ExpenseReport!$G112)</f>
        <v xml:space="preserve">Non-Employee &gt; </v>
      </c>
      <c r="D22" s="9">
        <f>ExpenseReport!$Q112</f>
        <v>0</v>
      </c>
      <c r="E22" s="73">
        <f>ExpenseReport!$V112</f>
        <v>0</v>
      </c>
      <c r="F22" s="46"/>
      <c r="G22" s="46"/>
      <c r="H22" s="9" t="str">
        <f>ExpenseReport!$AA112</f>
        <v/>
      </c>
      <c r="I22" s="10" t="str">
        <f>IF($D22=Keywords!$P$9,INDEX(CodingIndex!$A$4:$I$99,MATCH($C22,CodingIndex!$E$4:$E$99,0),6),"")</f>
        <v/>
      </c>
      <c r="J22" s="52" t="str">
        <f>IF($D22=Keywords!$P$9,INDEX(CodingIndex!$A$4:$I$99,MATCH($C22,CodingIndex!$E$4:$E$99,0),7),"")</f>
        <v/>
      </c>
      <c r="K22" s="74" t="str">
        <f>IFERROR(INDEX(CodingIndex!$A$4:$I$99,MATCH($C22,CodingIndex!$E$4:$E$99,0),9),"")</f>
        <v/>
      </c>
    </row>
    <row r="23" spans="1:11" x14ac:dyDescent="0.2">
      <c r="A23" s="62" t="s">
        <v>168</v>
      </c>
      <c r="B23" s="9">
        <v>16</v>
      </c>
      <c r="C23" s="1" t="str">
        <f>CONCATENATE(ExpenseReport!$AD$8," &gt; ",ExpenseReport!$G113)</f>
        <v xml:space="preserve">Non-Employee &gt; </v>
      </c>
      <c r="D23" s="9">
        <f>ExpenseReport!$Q113</f>
        <v>0</v>
      </c>
      <c r="E23" s="73">
        <f>ExpenseReport!$V113</f>
        <v>0</v>
      </c>
      <c r="F23" s="46"/>
      <c r="G23" s="46"/>
      <c r="H23" s="9" t="str">
        <f>ExpenseReport!$AA113</f>
        <v/>
      </c>
      <c r="I23" s="10" t="str">
        <f>IF($D23=Keywords!$P$9,INDEX(CodingIndex!$A$4:$I$99,MATCH($C23,CodingIndex!$E$4:$E$99,0),6),"")</f>
        <v/>
      </c>
      <c r="J23" s="52" t="str">
        <f>IF($D23=Keywords!$P$9,INDEX(CodingIndex!$A$4:$I$99,MATCH($C23,CodingIndex!$E$4:$E$99,0),7),"")</f>
        <v/>
      </c>
      <c r="K23" s="74" t="str">
        <f>IFERROR(INDEX(CodingIndex!$A$4:$I$99,MATCH($C23,CodingIndex!$E$4:$E$99,0),9),"")</f>
        <v/>
      </c>
    </row>
    <row r="24" spans="1:11" x14ac:dyDescent="0.2">
      <c r="A24" s="62" t="s">
        <v>168</v>
      </c>
      <c r="B24" s="9">
        <v>17</v>
      </c>
      <c r="C24" s="1" t="str">
        <f>CONCATENATE(ExpenseReport!$AD$8," &gt; ",ExpenseReport!$G114)</f>
        <v xml:space="preserve">Non-Employee &gt; </v>
      </c>
      <c r="D24" s="9">
        <f>ExpenseReport!$Q114</f>
        <v>0</v>
      </c>
      <c r="E24" s="73">
        <f>ExpenseReport!$V114</f>
        <v>0</v>
      </c>
      <c r="F24" s="46"/>
      <c r="G24" s="46"/>
      <c r="H24" s="9" t="str">
        <f>ExpenseReport!$AA114</f>
        <v/>
      </c>
      <c r="I24" s="10" t="str">
        <f>IF($D24=Keywords!$P$9,INDEX(CodingIndex!$A$4:$I$99,MATCH($C24,CodingIndex!$E$4:$E$99,0),6),"")</f>
        <v/>
      </c>
      <c r="J24" s="52" t="str">
        <f>IF($D24=Keywords!$P$9,INDEX(CodingIndex!$A$4:$I$99,MATCH($C24,CodingIndex!$E$4:$E$99,0),7),"")</f>
        <v/>
      </c>
      <c r="K24" s="74" t="str">
        <f>IFERROR(INDEX(CodingIndex!$A$4:$I$99,MATCH($C24,CodingIndex!$E$4:$E$99,0),9),"")</f>
        <v/>
      </c>
    </row>
    <row r="25" spans="1:11" x14ac:dyDescent="0.2">
      <c r="A25" s="62" t="s">
        <v>168</v>
      </c>
      <c r="B25" s="9">
        <v>18</v>
      </c>
      <c r="C25" s="1" t="str">
        <f>CONCATENATE(ExpenseReport!$AD$8," &gt; ",ExpenseReport!$G115)</f>
        <v xml:space="preserve">Non-Employee &gt; </v>
      </c>
      <c r="D25" s="9">
        <f>ExpenseReport!$Q115</f>
        <v>0</v>
      </c>
      <c r="E25" s="73">
        <f>ExpenseReport!$V115</f>
        <v>0</v>
      </c>
      <c r="F25" s="46"/>
      <c r="G25" s="46"/>
      <c r="H25" s="9" t="str">
        <f>ExpenseReport!$AA115</f>
        <v/>
      </c>
      <c r="I25" s="10" t="str">
        <f>IF($D25=Keywords!$P$9,INDEX(CodingIndex!$A$4:$I$99,MATCH($C25,CodingIndex!$E$4:$E$99,0),6),"")</f>
        <v/>
      </c>
      <c r="J25" s="52" t="str">
        <f>IF($D25=Keywords!$P$9,INDEX(CodingIndex!$A$4:$I$99,MATCH($C25,CodingIndex!$E$4:$E$99,0),7),"")</f>
        <v/>
      </c>
      <c r="K25" s="74" t="str">
        <f>IFERROR(INDEX(CodingIndex!$A$4:$I$99,MATCH($C25,CodingIndex!$E$4:$E$99,0),9),"")</f>
        <v/>
      </c>
    </row>
    <row r="26" spans="1:11" x14ac:dyDescent="0.2">
      <c r="A26" s="62" t="s">
        <v>168</v>
      </c>
      <c r="B26" s="9">
        <v>19</v>
      </c>
      <c r="C26" s="1" t="str">
        <f>CONCATENATE(ExpenseReport!$AD$8," &gt; ",ExpenseReport!$G116)</f>
        <v xml:space="preserve">Non-Employee &gt; </v>
      </c>
      <c r="D26" s="9">
        <f>ExpenseReport!$Q116</f>
        <v>0</v>
      </c>
      <c r="E26" s="73">
        <f>ExpenseReport!$V116</f>
        <v>0</v>
      </c>
      <c r="F26" s="46"/>
      <c r="G26" s="46"/>
      <c r="H26" s="9" t="str">
        <f>ExpenseReport!$AA116</f>
        <v/>
      </c>
      <c r="I26" s="10" t="str">
        <f>IF($D26=Keywords!$P$9,INDEX(CodingIndex!$A$4:$I$99,MATCH($C26,CodingIndex!$E$4:$E$99,0),6),"")</f>
        <v/>
      </c>
      <c r="J26" s="52" t="str">
        <f>IF($D26=Keywords!$P$9,INDEX(CodingIndex!$A$4:$I$99,MATCH($C26,CodingIndex!$E$4:$E$99,0),7),"")</f>
        <v/>
      </c>
      <c r="K26" s="74" t="str">
        <f>IFERROR(INDEX(CodingIndex!$A$4:$I$99,MATCH($C26,CodingIndex!$E$4:$E$99,0),9),"")</f>
        <v/>
      </c>
    </row>
    <row r="27" spans="1:11" x14ac:dyDescent="0.2">
      <c r="A27" s="62" t="s">
        <v>168</v>
      </c>
      <c r="B27" s="9">
        <v>20</v>
      </c>
      <c r="C27" s="1" t="str">
        <f>CONCATENATE(ExpenseReport!$AD$8," &gt; ",ExpenseReport!$G117)</f>
        <v xml:space="preserve">Non-Employee &gt; </v>
      </c>
      <c r="D27" s="9">
        <f>ExpenseReport!$Q117</f>
        <v>0</v>
      </c>
      <c r="E27" s="73">
        <f>ExpenseReport!$V117</f>
        <v>0</v>
      </c>
      <c r="F27" s="46"/>
      <c r="G27" s="46"/>
      <c r="H27" s="9" t="str">
        <f>ExpenseReport!$AA117</f>
        <v/>
      </c>
      <c r="I27" s="10" t="str">
        <f>IF($D27=Keywords!$P$9,INDEX(CodingIndex!$A$4:$I$99,MATCH($C27,CodingIndex!$E$4:$E$99,0),6),"")</f>
        <v/>
      </c>
      <c r="J27" s="52" t="str">
        <f>IF($D27=Keywords!$P$9,INDEX(CodingIndex!$A$4:$I$99,MATCH($C27,CodingIndex!$E$4:$E$99,0),7),"")</f>
        <v/>
      </c>
      <c r="K27" s="74" t="str">
        <f>IFERROR(INDEX(CodingIndex!$A$4:$I$99,MATCH($C27,CodingIndex!$E$4:$E$99,0),9),"")</f>
        <v/>
      </c>
    </row>
    <row r="28" spans="1:11" x14ac:dyDescent="0.2">
      <c r="A28" s="62" t="s">
        <v>168</v>
      </c>
      <c r="B28" s="9">
        <v>21</v>
      </c>
      <c r="C28" s="1" t="str">
        <f>CONCATENATE(ExpenseReport!$AD$8," &gt; ",ExpenseReport!$G118)</f>
        <v xml:space="preserve">Non-Employee &gt; </v>
      </c>
      <c r="D28" s="9">
        <f>ExpenseReport!$Q118</f>
        <v>0</v>
      </c>
      <c r="E28" s="73">
        <f>ExpenseReport!$V118</f>
        <v>0</v>
      </c>
      <c r="F28" s="46"/>
      <c r="G28" s="46"/>
      <c r="H28" s="9" t="str">
        <f>ExpenseReport!$AA118</f>
        <v/>
      </c>
      <c r="I28" s="10" t="str">
        <f>IF($D28=Keywords!$P$9,INDEX(CodingIndex!$A$4:$I$99,MATCH($C28,CodingIndex!$E$4:$E$99,0),6),"")</f>
        <v/>
      </c>
      <c r="J28" s="52" t="str">
        <f>IF($D28=Keywords!$P$9,INDEX(CodingIndex!$A$4:$I$99,MATCH($C28,CodingIndex!$E$4:$E$99,0),7),"")</f>
        <v/>
      </c>
      <c r="K28" s="74" t="str">
        <f>IFERROR(INDEX(CodingIndex!$A$4:$I$99,MATCH($C28,CodingIndex!$E$4:$E$99,0),9),"")</f>
        <v/>
      </c>
    </row>
    <row r="29" spans="1:11" x14ac:dyDescent="0.2">
      <c r="A29" s="62" t="s">
        <v>168</v>
      </c>
      <c r="B29" s="9">
        <v>22</v>
      </c>
      <c r="C29" s="1" t="str">
        <f>CONCATENATE(ExpenseReport!$AD$8," &gt; ",ExpenseReport!$G119)</f>
        <v xml:space="preserve">Non-Employee &gt; </v>
      </c>
      <c r="D29" s="9">
        <f>ExpenseReport!$Q119</f>
        <v>0</v>
      </c>
      <c r="E29" s="73">
        <f>ExpenseReport!$V119</f>
        <v>0</v>
      </c>
      <c r="F29" s="46"/>
      <c r="G29" s="46"/>
      <c r="H29" s="9" t="str">
        <f>ExpenseReport!$AA119</f>
        <v/>
      </c>
      <c r="I29" s="10" t="str">
        <f>IF($D29=Keywords!$P$9,INDEX(CodingIndex!$A$4:$I$99,MATCH($C29,CodingIndex!$E$4:$E$99,0),6),"")</f>
        <v/>
      </c>
      <c r="J29" s="52" t="str">
        <f>IF($D29=Keywords!$P$9,INDEX(CodingIndex!$A$4:$I$99,MATCH($C29,CodingIndex!$E$4:$E$99,0),7),"")</f>
        <v/>
      </c>
      <c r="K29" s="74" t="str">
        <f>IFERROR(INDEX(CodingIndex!$A$4:$I$99,MATCH($C29,CodingIndex!$E$4:$E$99,0),9),"")</f>
        <v/>
      </c>
    </row>
    <row r="30" spans="1:11" x14ac:dyDescent="0.2">
      <c r="A30" s="62" t="s">
        <v>168</v>
      </c>
      <c r="B30" s="9">
        <v>23</v>
      </c>
      <c r="C30" s="1" t="str">
        <f>CONCATENATE(ExpenseReport!$AD$8," &gt; ",ExpenseReport!$G120)</f>
        <v xml:space="preserve">Non-Employee &gt; </v>
      </c>
      <c r="D30" s="9">
        <f>ExpenseReport!$Q120</f>
        <v>0</v>
      </c>
      <c r="E30" s="73">
        <f>ExpenseReport!$V120</f>
        <v>0</v>
      </c>
      <c r="F30" s="46"/>
      <c r="G30" s="46"/>
      <c r="H30" s="9" t="str">
        <f>ExpenseReport!$AA120</f>
        <v/>
      </c>
      <c r="I30" s="10" t="str">
        <f>IF($D30=Keywords!$P$9,INDEX(CodingIndex!$A$4:$I$99,MATCH($C30,CodingIndex!$E$4:$E$99,0),6),"")</f>
        <v/>
      </c>
      <c r="J30" s="52" t="str">
        <f>IF($D30=Keywords!$P$9,INDEX(CodingIndex!$A$4:$I$99,MATCH($C30,CodingIndex!$E$4:$E$99,0),7),"")</f>
        <v/>
      </c>
      <c r="K30" s="74" t="str">
        <f>IFERROR(INDEX(CodingIndex!$A$4:$I$99,MATCH($C30,CodingIndex!$E$4:$E$99,0),9),"")</f>
        <v/>
      </c>
    </row>
    <row r="31" spans="1:11" x14ac:dyDescent="0.2">
      <c r="A31" s="62" t="s">
        <v>168</v>
      </c>
      <c r="B31" s="9">
        <v>24</v>
      </c>
      <c r="C31" s="1" t="str">
        <f>CONCATENATE(ExpenseReport!$AD$8," &gt; ",ExpenseReport!$G121)</f>
        <v xml:space="preserve">Non-Employee &gt; </v>
      </c>
      <c r="D31" s="9">
        <f>ExpenseReport!$Q121</f>
        <v>0</v>
      </c>
      <c r="E31" s="73">
        <f>ExpenseReport!$V121</f>
        <v>0</v>
      </c>
      <c r="F31" s="46"/>
      <c r="G31" s="46"/>
      <c r="H31" s="9" t="str">
        <f>ExpenseReport!$AA121</f>
        <v/>
      </c>
      <c r="I31" s="10" t="str">
        <f>IF($D31=Keywords!$P$9,INDEX(CodingIndex!$A$4:$I$99,MATCH($C31,CodingIndex!$E$4:$E$99,0),6),"")</f>
        <v/>
      </c>
      <c r="J31" s="52" t="str">
        <f>IF($D31=Keywords!$P$9,INDEX(CodingIndex!$A$4:$I$99,MATCH($C31,CodingIndex!$E$4:$E$99,0),7),"")</f>
        <v/>
      </c>
      <c r="K31" s="74" t="str">
        <f>IFERROR(INDEX(CodingIndex!$A$4:$I$99,MATCH($C31,CodingIndex!$E$4:$E$99,0),9),"")</f>
        <v/>
      </c>
    </row>
    <row r="32" spans="1:11" x14ac:dyDescent="0.2">
      <c r="A32" s="62" t="s">
        <v>168</v>
      </c>
      <c r="B32" s="9">
        <v>25</v>
      </c>
      <c r="C32" s="1" t="str">
        <f>CONCATENATE(ExpenseReport!$AD$8," &gt; ",ExpenseReport!$G122)</f>
        <v xml:space="preserve">Non-Employee &gt; </v>
      </c>
      <c r="D32" s="9">
        <f>ExpenseReport!$Q122</f>
        <v>0</v>
      </c>
      <c r="E32" s="73">
        <f>ExpenseReport!$V122</f>
        <v>0</v>
      </c>
      <c r="F32" s="46"/>
      <c r="G32" s="46"/>
      <c r="H32" s="9" t="str">
        <f>ExpenseReport!$AA122</f>
        <v/>
      </c>
      <c r="I32" s="10" t="str">
        <f>IF($D32=Keywords!$P$9,INDEX(CodingIndex!$A$4:$I$99,MATCH($C32,CodingIndex!$E$4:$E$99,0),6),"")</f>
        <v/>
      </c>
      <c r="J32" s="52" t="str">
        <f>IF($D32=Keywords!$P$9,INDEX(CodingIndex!$A$4:$I$99,MATCH($C32,CodingIndex!$E$4:$E$99,0),7),"")</f>
        <v/>
      </c>
      <c r="K32" s="74" t="str">
        <f>IFERROR(INDEX(CodingIndex!$A$4:$I$99,MATCH($C32,CodingIndex!$E$4:$E$99,0),9),"")</f>
        <v/>
      </c>
    </row>
    <row r="33" spans="1:11" x14ac:dyDescent="0.2">
      <c r="A33" s="62" t="s">
        <v>168</v>
      </c>
      <c r="B33" s="9">
        <v>26</v>
      </c>
      <c r="C33" s="1" t="str">
        <f>CONCATENATE(ExpenseReport!$AD$8," &gt; ",ExpenseReport!$G123)</f>
        <v xml:space="preserve">Non-Employee &gt; </v>
      </c>
      <c r="D33" s="9">
        <f>ExpenseReport!$Q123</f>
        <v>0</v>
      </c>
      <c r="E33" s="73">
        <f>ExpenseReport!$V123</f>
        <v>0</v>
      </c>
      <c r="F33" s="46"/>
      <c r="G33" s="46"/>
      <c r="H33" s="9" t="str">
        <f>ExpenseReport!$AA123</f>
        <v/>
      </c>
      <c r="I33" s="10" t="str">
        <f>IF($D33=Keywords!$P$9,INDEX(CodingIndex!$A$4:$I$99,MATCH($C33,CodingIndex!$E$4:$E$99,0),6),"")</f>
        <v/>
      </c>
      <c r="J33" s="52" t="str">
        <f>IF($D33=Keywords!$P$9,INDEX(CodingIndex!$A$4:$I$99,MATCH($C33,CodingIndex!$E$4:$E$99,0),7),"")</f>
        <v/>
      </c>
      <c r="K33" s="74" t="str">
        <f>IFERROR(INDEX(CodingIndex!$A$4:$I$99,MATCH($C33,CodingIndex!$E$4:$E$99,0),9),"")</f>
        <v/>
      </c>
    </row>
    <row r="34" spans="1:11" x14ac:dyDescent="0.2">
      <c r="A34" s="62" t="s">
        <v>168</v>
      </c>
      <c r="B34" s="9">
        <v>27</v>
      </c>
      <c r="C34" s="1" t="str">
        <f>CONCATENATE(ExpenseReport!$AD$8," &gt; ",ExpenseReport!$G124)</f>
        <v xml:space="preserve">Non-Employee &gt; </v>
      </c>
      <c r="D34" s="9">
        <f>ExpenseReport!$Q124</f>
        <v>0</v>
      </c>
      <c r="E34" s="73">
        <f>ExpenseReport!$V124</f>
        <v>0</v>
      </c>
      <c r="F34" s="46"/>
      <c r="G34" s="46"/>
      <c r="H34" s="9" t="str">
        <f>ExpenseReport!$AA124</f>
        <v/>
      </c>
      <c r="I34" s="10" t="str">
        <f>IF($D34=Keywords!$P$9,INDEX(CodingIndex!$A$4:$I$99,MATCH($C34,CodingIndex!$E$4:$E$99,0),6),"")</f>
        <v/>
      </c>
      <c r="J34" s="52" t="str">
        <f>IF($D34=Keywords!$P$9,INDEX(CodingIndex!$A$4:$I$99,MATCH($C34,CodingIndex!$E$4:$E$99,0),7),"")</f>
        <v/>
      </c>
      <c r="K34" s="74" t="str">
        <f>IFERROR(INDEX(CodingIndex!$A$4:$I$99,MATCH($C34,CodingIndex!$E$4:$E$99,0),9),"")</f>
        <v/>
      </c>
    </row>
    <row r="35" spans="1:11" x14ac:dyDescent="0.2">
      <c r="A35" s="62" t="s">
        <v>168</v>
      </c>
      <c r="B35" s="9">
        <v>28</v>
      </c>
      <c r="C35" s="1" t="str">
        <f>CONCATENATE(ExpenseReport!$AD$8," &gt; ",ExpenseReport!$G125)</f>
        <v xml:space="preserve">Non-Employee &gt; </v>
      </c>
      <c r="D35" s="9">
        <f>ExpenseReport!$Q125</f>
        <v>0</v>
      </c>
      <c r="E35" s="73">
        <f>ExpenseReport!$V125</f>
        <v>0</v>
      </c>
      <c r="F35" s="46"/>
      <c r="G35" s="46"/>
      <c r="H35" s="9" t="str">
        <f>ExpenseReport!$AA125</f>
        <v/>
      </c>
      <c r="I35" s="10" t="str">
        <f>IF($D35=Keywords!$P$9,INDEX(CodingIndex!$A$4:$I$99,MATCH($C35,CodingIndex!$E$4:$E$99,0),6),"")</f>
        <v/>
      </c>
      <c r="J35" s="52" t="str">
        <f>IF($D35=Keywords!$P$9,INDEX(CodingIndex!$A$4:$I$99,MATCH($C35,CodingIndex!$E$4:$E$99,0),7),"")</f>
        <v/>
      </c>
      <c r="K35" s="74" t="str">
        <f>IFERROR(INDEX(CodingIndex!$A$4:$I$99,MATCH($C35,CodingIndex!$E$4:$E$99,0),9),"")</f>
        <v/>
      </c>
    </row>
    <row r="36" spans="1:11" x14ac:dyDescent="0.2">
      <c r="A36" s="62" t="s">
        <v>168</v>
      </c>
      <c r="B36" s="9">
        <v>29</v>
      </c>
      <c r="C36" s="1" t="str">
        <f>CONCATENATE(ExpenseReport!$AD$8," &gt; ",ExpenseReport!$G126)</f>
        <v xml:space="preserve">Non-Employee &gt; </v>
      </c>
      <c r="D36" s="9">
        <f>ExpenseReport!$Q126</f>
        <v>0</v>
      </c>
      <c r="E36" s="73">
        <f>ExpenseReport!$V126</f>
        <v>0</v>
      </c>
      <c r="F36" s="46"/>
      <c r="G36" s="46"/>
      <c r="H36" s="9" t="str">
        <f>ExpenseReport!$AA126</f>
        <v/>
      </c>
      <c r="I36" s="10" t="str">
        <f>IF($D36=Keywords!$P$9,INDEX(CodingIndex!$A$4:$I$99,MATCH($C36,CodingIndex!$E$4:$E$99,0),6),"")</f>
        <v/>
      </c>
      <c r="J36" s="52" t="str">
        <f>IF($D36=Keywords!$P$9,INDEX(CodingIndex!$A$4:$I$99,MATCH($C36,CodingIndex!$E$4:$E$99,0),7),"")</f>
        <v/>
      </c>
      <c r="K36" s="74" t="str">
        <f>IFERROR(INDEX(CodingIndex!$A$4:$I$99,MATCH($C36,CodingIndex!$E$4:$E$99,0),9),"")</f>
        <v/>
      </c>
    </row>
    <row r="37" spans="1:11" x14ac:dyDescent="0.2">
      <c r="A37" s="62" t="s">
        <v>168</v>
      </c>
      <c r="B37" s="20">
        <v>30</v>
      </c>
      <c r="C37" s="1" t="str">
        <f>CONCATENATE(ExpenseReport!$AD$8," &gt; ",ExpenseReport!$G127)</f>
        <v xml:space="preserve">Non-Employee &gt; </v>
      </c>
      <c r="D37" s="9">
        <f>ExpenseReport!$Q127</f>
        <v>0</v>
      </c>
      <c r="E37" s="73">
        <f>ExpenseReport!$V127</f>
        <v>0</v>
      </c>
      <c r="F37" s="46"/>
      <c r="G37" s="46"/>
      <c r="H37" s="9" t="str">
        <f>ExpenseReport!$AA127</f>
        <v/>
      </c>
      <c r="I37" s="10" t="str">
        <f>IF($D37=Keywords!$P$9,INDEX(CodingIndex!$A$4:$I$99,MATCH($C37,CodingIndex!$E$4:$E$99,0),6),"")</f>
        <v/>
      </c>
      <c r="J37" s="52" t="str">
        <f>IF($D37=Keywords!$P$9,INDEX(CodingIndex!$A$4:$I$99,MATCH($C37,CodingIndex!$E$4:$E$99,0),7),"")</f>
        <v/>
      </c>
      <c r="K37" s="74" t="str">
        <f>IFERROR(INDEX(CodingIndex!$A$4:$I$99,MATCH($C37,CodingIndex!$E$4:$E$99,0),9),"")</f>
        <v/>
      </c>
    </row>
    <row r="38" spans="1:11" x14ac:dyDescent="0.2">
      <c r="A38" s="62" t="s">
        <v>168</v>
      </c>
      <c r="B38" s="9">
        <v>31</v>
      </c>
      <c r="C38" s="1" t="str">
        <f>CONCATENATE(ExpenseReport!$AD$8," &gt; ",ExpenseReport!$G134)</f>
        <v>Non-Employee &gt; --Select--</v>
      </c>
      <c r="D38" s="9">
        <f>ExpenseReport!$Q134</f>
        <v>0</v>
      </c>
      <c r="E38" s="73">
        <f>ExpenseReport!$V134</f>
        <v>0</v>
      </c>
      <c r="F38" s="46"/>
      <c r="G38" s="46"/>
      <c r="H38" s="9" t="str">
        <f>ExpenseReport!$AA134</f>
        <v/>
      </c>
      <c r="I38" s="10" t="str">
        <f>IF($D38=Keywords!$P$9,INDEX(CodingIndex!$A$4:$I$99,MATCH($C38,CodingIndex!$E$4:$E$99,0),6),"")</f>
        <v/>
      </c>
      <c r="J38" s="52" t="str">
        <f>IF($D38=Keywords!$P$9,INDEX(CodingIndex!$A$4:$I$99,MATCH($C38,CodingIndex!$E$4:$E$99,0),7),"")</f>
        <v/>
      </c>
      <c r="K38" s="74" t="str">
        <f>IFERROR(INDEX(CodingIndex!$A$4:$I$99,MATCH($C38,CodingIndex!$E$4:$E$99,0),9),"")</f>
        <v/>
      </c>
    </row>
    <row r="39" spans="1:11" x14ac:dyDescent="0.2">
      <c r="A39" s="62" t="s">
        <v>168</v>
      </c>
      <c r="B39" s="9">
        <v>32</v>
      </c>
      <c r="C39" s="1" t="str">
        <f>CONCATENATE(ExpenseReport!$AD$8," &gt; ",ExpenseReport!$G135)</f>
        <v xml:space="preserve">Non-Employee &gt; </v>
      </c>
      <c r="D39" s="9">
        <f>ExpenseReport!$Q135</f>
        <v>0</v>
      </c>
      <c r="E39" s="73">
        <f>ExpenseReport!$V135</f>
        <v>0</v>
      </c>
      <c r="F39" s="46"/>
      <c r="G39" s="46"/>
      <c r="H39" s="9" t="str">
        <f>ExpenseReport!$AA135</f>
        <v/>
      </c>
      <c r="I39" s="10" t="str">
        <f>IF($D39=Keywords!$P$9,INDEX(CodingIndex!$A$4:$I$99,MATCH($C39,CodingIndex!$E$4:$E$99,0),6),"")</f>
        <v/>
      </c>
      <c r="J39" s="52" t="str">
        <f>IF($D39=Keywords!$P$9,INDEX(CodingIndex!$A$4:$I$99,MATCH($C39,CodingIndex!$E$4:$E$99,0),7),"")</f>
        <v/>
      </c>
      <c r="K39" s="74" t="str">
        <f>IFERROR(INDEX(CodingIndex!$A$4:$I$99,MATCH($C39,CodingIndex!$E$4:$E$99,0),9),"")</f>
        <v/>
      </c>
    </row>
    <row r="40" spans="1:11" x14ac:dyDescent="0.2">
      <c r="A40" s="62" t="s">
        <v>168</v>
      </c>
      <c r="B40" s="9">
        <v>33</v>
      </c>
      <c r="C40" s="1" t="str">
        <f>CONCATENATE(ExpenseReport!$AD$8," &gt; ",ExpenseReport!$G136)</f>
        <v xml:space="preserve">Non-Employee &gt; </v>
      </c>
      <c r="D40" s="9">
        <f>ExpenseReport!$Q136</f>
        <v>0</v>
      </c>
      <c r="E40" s="73">
        <f>ExpenseReport!$V136</f>
        <v>0</v>
      </c>
      <c r="F40" s="46"/>
      <c r="G40" s="46"/>
      <c r="H40" s="9" t="str">
        <f>ExpenseReport!$AA136</f>
        <v/>
      </c>
      <c r="I40" s="10" t="str">
        <f>IF($D40=Keywords!$P$9,INDEX(CodingIndex!$A$4:$I$99,MATCH($C40,CodingIndex!$E$4:$E$99,0),6),"")</f>
        <v/>
      </c>
      <c r="J40" s="52" t="str">
        <f>IF($D40=Keywords!$P$9,INDEX(CodingIndex!$A$4:$I$99,MATCH($C40,CodingIndex!$E$4:$E$99,0),7),"")</f>
        <v/>
      </c>
      <c r="K40" s="74" t="str">
        <f>IFERROR(INDEX(CodingIndex!$A$4:$I$99,MATCH($C40,CodingIndex!$E$4:$E$99,0),9),"")</f>
        <v/>
      </c>
    </row>
    <row r="41" spans="1:11" x14ac:dyDescent="0.2">
      <c r="A41" s="62" t="s">
        <v>168</v>
      </c>
      <c r="B41" s="9">
        <v>34</v>
      </c>
      <c r="C41" s="1" t="str">
        <f>CONCATENATE(ExpenseReport!$AD$8," &gt; ",ExpenseReport!$G137)</f>
        <v xml:space="preserve">Non-Employee &gt; </v>
      </c>
      <c r="D41" s="9">
        <f>ExpenseReport!$Q137</f>
        <v>0</v>
      </c>
      <c r="E41" s="73">
        <f>ExpenseReport!$V137</f>
        <v>0</v>
      </c>
      <c r="F41" s="46"/>
      <c r="G41" s="46"/>
      <c r="H41" s="9" t="str">
        <f>ExpenseReport!$AA137</f>
        <v/>
      </c>
      <c r="I41" s="10" t="str">
        <f>IF($D41=Keywords!$P$9,INDEX(CodingIndex!$A$4:$I$99,MATCH($C41,CodingIndex!$E$4:$E$99,0),6),"")</f>
        <v/>
      </c>
      <c r="J41" s="52" t="str">
        <f>IF($D41=Keywords!$P$9,INDEX(CodingIndex!$A$4:$I$99,MATCH($C41,CodingIndex!$E$4:$E$99,0),7),"")</f>
        <v/>
      </c>
      <c r="K41" s="74" t="str">
        <f>IFERROR(INDEX(CodingIndex!$A$4:$I$99,MATCH($C41,CodingIndex!$E$4:$E$99,0),9),"")</f>
        <v/>
      </c>
    </row>
    <row r="42" spans="1:11" x14ac:dyDescent="0.2">
      <c r="A42" s="62" t="s">
        <v>168</v>
      </c>
      <c r="B42" s="9">
        <v>35</v>
      </c>
      <c r="C42" s="1" t="str">
        <f>CONCATENATE(ExpenseReport!$AD$8," &gt; ",ExpenseReport!$G138)</f>
        <v xml:space="preserve">Non-Employee &gt; </v>
      </c>
      <c r="D42" s="9">
        <f>ExpenseReport!$Q138</f>
        <v>0</v>
      </c>
      <c r="E42" s="73">
        <f>ExpenseReport!$V138</f>
        <v>0</v>
      </c>
      <c r="F42" s="46"/>
      <c r="G42" s="46"/>
      <c r="H42" s="9" t="str">
        <f>ExpenseReport!$AA138</f>
        <v/>
      </c>
      <c r="I42" s="10" t="str">
        <f>IF($D42=Keywords!$P$9,INDEX(CodingIndex!$A$4:$I$99,MATCH($C42,CodingIndex!$E$4:$E$99,0),6),"")</f>
        <v/>
      </c>
      <c r="J42" s="52" t="str">
        <f>IF($D42=Keywords!$P$9,INDEX(CodingIndex!$A$4:$I$99,MATCH($C42,CodingIndex!$E$4:$E$99,0),7),"")</f>
        <v/>
      </c>
      <c r="K42" s="74" t="str">
        <f>IFERROR(INDEX(CodingIndex!$A$4:$I$99,MATCH($C42,CodingIndex!$E$4:$E$99,0),9),"")</f>
        <v/>
      </c>
    </row>
    <row r="43" spans="1:11" x14ac:dyDescent="0.2">
      <c r="A43" s="62" t="s">
        <v>168</v>
      </c>
      <c r="B43" s="9">
        <v>36</v>
      </c>
      <c r="C43" s="1" t="str">
        <f>CONCATENATE(ExpenseReport!$AD$8," &gt; ",ExpenseReport!$G139)</f>
        <v xml:space="preserve">Non-Employee &gt; </v>
      </c>
      <c r="D43" s="9">
        <f>ExpenseReport!$Q139</f>
        <v>0</v>
      </c>
      <c r="E43" s="73">
        <f>ExpenseReport!$V139</f>
        <v>0</v>
      </c>
      <c r="F43" s="46"/>
      <c r="G43" s="46"/>
      <c r="H43" s="9" t="str">
        <f>ExpenseReport!$AA139</f>
        <v/>
      </c>
      <c r="I43" s="10" t="str">
        <f>IF($D43=Keywords!$P$9,INDEX(CodingIndex!$A$4:$I$99,MATCH($C43,CodingIndex!$E$4:$E$99,0),6),"")</f>
        <v/>
      </c>
      <c r="J43" s="52" t="str">
        <f>IF($D43=Keywords!$P$9,INDEX(CodingIndex!$A$4:$I$99,MATCH($C43,CodingIndex!$E$4:$E$99,0),7),"")</f>
        <v/>
      </c>
      <c r="K43" s="74" t="str">
        <f>IFERROR(INDEX(CodingIndex!$A$4:$I$99,MATCH($C43,CodingIndex!$E$4:$E$99,0),9),"")</f>
        <v/>
      </c>
    </row>
    <row r="44" spans="1:11" x14ac:dyDescent="0.2">
      <c r="A44" s="62" t="s">
        <v>168</v>
      </c>
      <c r="B44" s="9">
        <v>37</v>
      </c>
      <c r="C44" s="1" t="str">
        <f>CONCATENATE(ExpenseReport!$AD$8," &gt; ",ExpenseReport!$G140)</f>
        <v xml:space="preserve">Non-Employee &gt; </v>
      </c>
      <c r="D44" s="9">
        <f>ExpenseReport!$Q140</f>
        <v>0</v>
      </c>
      <c r="E44" s="73">
        <f>ExpenseReport!$V140</f>
        <v>0</v>
      </c>
      <c r="F44" s="46"/>
      <c r="G44" s="46"/>
      <c r="H44" s="9" t="str">
        <f>ExpenseReport!$AA140</f>
        <v/>
      </c>
      <c r="I44" s="10" t="str">
        <f>IF($D44=Keywords!$P$9,INDEX(CodingIndex!$A$4:$I$99,MATCH($C44,CodingIndex!$E$4:$E$99,0),6),"")</f>
        <v/>
      </c>
      <c r="J44" s="52" t="str">
        <f>IF($D44=Keywords!$P$9,INDEX(CodingIndex!$A$4:$I$99,MATCH($C44,CodingIndex!$E$4:$E$99,0),7),"")</f>
        <v/>
      </c>
      <c r="K44" s="74" t="str">
        <f>IFERROR(INDEX(CodingIndex!$A$4:$I$99,MATCH($C44,CodingIndex!$E$4:$E$99,0),9),"")</f>
        <v/>
      </c>
    </row>
    <row r="45" spans="1:11" x14ac:dyDescent="0.2">
      <c r="A45" s="62" t="s">
        <v>168</v>
      </c>
      <c r="B45" s="9">
        <v>38</v>
      </c>
      <c r="C45" s="1" t="str">
        <f>CONCATENATE(ExpenseReport!$AD$8," &gt; ",ExpenseReport!$G141)</f>
        <v xml:space="preserve">Non-Employee &gt; </v>
      </c>
      <c r="D45" s="9">
        <f>ExpenseReport!$Q141</f>
        <v>0</v>
      </c>
      <c r="E45" s="73">
        <f>ExpenseReport!$V141</f>
        <v>0</v>
      </c>
      <c r="F45" s="46"/>
      <c r="G45" s="46"/>
      <c r="H45" s="9" t="str">
        <f>ExpenseReport!$AA141</f>
        <v/>
      </c>
      <c r="I45" s="10" t="str">
        <f>IF($D45=Keywords!$P$9,INDEX(CodingIndex!$A$4:$I$99,MATCH($C45,CodingIndex!$E$4:$E$99,0),6),"")</f>
        <v/>
      </c>
      <c r="J45" s="52" t="str">
        <f>IF($D45=Keywords!$P$9,INDEX(CodingIndex!$A$4:$I$99,MATCH($C45,CodingIndex!$E$4:$E$99,0),7),"")</f>
        <v/>
      </c>
      <c r="K45" s="74" t="str">
        <f>IFERROR(INDEX(CodingIndex!$A$4:$I$99,MATCH($C45,CodingIndex!$E$4:$E$99,0),9),"")</f>
        <v/>
      </c>
    </row>
    <row r="46" spans="1:11" x14ac:dyDescent="0.2">
      <c r="A46" s="62" t="s">
        <v>168</v>
      </c>
      <c r="B46" s="9">
        <v>39</v>
      </c>
      <c r="C46" s="1" t="str">
        <f>CONCATENATE(ExpenseReport!$AD$8," &gt; ",ExpenseReport!$G142)</f>
        <v xml:space="preserve">Non-Employee &gt; </v>
      </c>
      <c r="D46" s="9">
        <f>ExpenseReport!$Q142</f>
        <v>0</v>
      </c>
      <c r="E46" s="73">
        <f>ExpenseReport!$V142</f>
        <v>0</v>
      </c>
      <c r="F46" s="46"/>
      <c r="G46" s="46"/>
      <c r="H46" s="9" t="str">
        <f>ExpenseReport!$AA142</f>
        <v/>
      </c>
      <c r="I46" s="10" t="str">
        <f>IF($D46=Keywords!$P$9,INDEX(CodingIndex!$A$4:$I$99,MATCH($C46,CodingIndex!$E$4:$E$99,0),6),"")</f>
        <v/>
      </c>
      <c r="J46" s="52" t="str">
        <f>IF($D46=Keywords!$P$9,INDEX(CodingIndex!$A$4:$I$99,MATCH($C46,CodingIndex!$E$4:$E$99,0),7),"")</f>
        <v/>
      </c>
      <c r="K46" s="74" t="str">
        <f>IFERROR(INDEX(CodingIndex!$A$4:$I$99,MATCH($C46,CodingIndex!$E$4:$E$99,0),9),"")</f>
        <v/>
      </c>
    </row>
    <row r="47" spans="1:11" x14ac:dyDescent="0.2">
      <c r="A47" s="62" t="s">
        <v>168</v>
      </c>
      <c r="B47" s="9">
        <v>40</v>
      </c>
      <c r="C47" s="1" t="str">
        <f>CONCATENATE(ExpenseReport!$AD$8," &gt; ",ExpenseReport!$G143)</f>
        <v xml:space="preserve">Non-Employee &gt; </v>
      </c>
      <c r="D47" s="9">
        <f>ExpenseReport!$Q143</f>
        <v>0</v>
      </c>
      <c r="E47" s="73">
        <f>ExpenseReport!$V143</f>
        <v>0</v>
      </c>
      <c r="F47" s="46"/>
      <c r="G47" s="46"/>
      <c r="H47" s="9" t="str">
        <f>ExpenseReport!$AA143</f>
        <v/>
      </c>
      <c r="I47" s="10" t="str">
        <f>IF($D47=Keywords!$P$9,INDEX(CodingIndex!$A$4:$I$99,MATCH($C47,CodingIndex!$E$4:$E$99,0),6),"")</f>
        <v/>
      </c>
      <c r="J47" s="52" t="str">
        <f>IF($D47=Keywords!$P$9,INDEX(CodingIndex!$A$4:$I$99,MATCH($C47,CodingIndex!$E$4:$E$99,0),7),"")</f>
        <v/>
      </c>
      <c r="K47" s="74" t="str">
        <f>IFERROR(INDEX(CodingIndex!$A$4:$I$99,MATCH($C47,CodingIndex!$E$4:$E$99,0),9),"")</f>
        <v/>
      </c>
    </row>
    <row r="48" spans="1:11" x14ac:dyDescent="0.2">
      <c r="A48" s="62" t="s">
        <v>168</v>
      </c>
      <c r="B48" s="9">
        <v>41</v>
      </c>
      <c r="C48" s="1" t="str">
        <f>CONCATENATE(ExpenseReport!$AD$8," &gt; ",ExpenseReport!$G144)</f>
        <v xml:space="preserve">Non-Employee &gt; </v>
      </c>
      <c r="D48" s="9">
        <f>ExpenseReport!$Q144</f>
        <v>0</v>
      </c>
      <c r="E48" s="73">
        <f>ExpenseReport!$V144</f>
        <v>0</v>
      </c>
      <c r="F48" s="46"/>
      <c r="G48" s="46"/>
      <c r="H48" s="9" t="str">
        <f>ExpenseReport!$AA144</f>
        <v/>
      </c>
      <c r="I48" s="10" t="str">
        <f>IF($D48=Keywords!$P$9,INDEX(CodingIndex!$A$4:$I$99,MATCH($C48,CodingIndex!$E$4:$E$99,0),6),"")</f>
        <v/>
      </c>
      <c r="J48" s="52" t="str">
        <f>IF($D48=Keywords!$P$9,INDEX(CodingIndex!$A$4:$I$99,MATCH($C48,CodingIndex!$E$4:$E$99,0),7),"")</f>
        <v/>
      </c>
      <c r="K48" s="74" t="str">
        <f>IFERROR(INDEX(CodingIndex!$A$4:$I$99,MATCH($C48,CodingIndex!$E$4:$E$99,0),9),"")</f>
        <v/>
      </c>
    </row>
    <row r="49" spans="1:11" x14ac:dyDescent="0.2">
      <c r="A49" s="62" t="s">
        <v>168</v>
      </c>
      <c r="B49" s="9">
        <v>42</v>
      </c>
      <c r="C49" s="1" t="str">
        <f>CONCATENATE(ExpenseReport!$AD$8," &gt; ",ExpenseReport!$G145)</f>
        <v xml:space="preserve">Non-Employee &gt; </v>
      </c>
      <c r="D49" s="9">
        <f>ExpenseReport!$Q145</f>
        <v>0</v>
      </c>
      <c r="E49" s="73">
        <f>ExpenseReport!$V145</f>
        <v>0</v>
      </c>
      <c r="F49" s="46"/>
      <c r="G49" s="46"/>
      <c r="H49" s="9" t="str">
        <f>ExpenseReport!$AA145</f>
        <v/>
      </c>
      <c r="I49" s="10" t="str">
        <f>IF($D49=Keywords!$P$9,INDEX(CodingIndex!$A$4:$I$99,MATCH($C49,CodingIndex!$E$4:$E$99,0),6),"")</f>
        <v/>
      </c>
      <c r="J49" s="52" t="str">
        <f>IF($D49=Keywords!$P$9,INDEX(CodingIndex!$A$4:$I$99,MATCH($C49,CodingIndex!$E$4:$E$99,0),7),"")</f>
        <v/>
      </c>
      <c r="K49" s="74" t="str">
        <f>IFERROR(INDEX(CodingIndex!$A$4:$I$99,MATCH($C49,CodingIndex!$E$4:$E$99,0),9),"")</f>
        <v/>
      </c>
    </row>
    <row r="50" spans="1:11" x14ac:dyDescent="0.2">
      <c r="A50" s="62" t="s">
        <v>168</v>
      </c>
      <c r="B50" s="9">
        <v>43</v>
      </c>
      <c r="C50" s="1" t="str">
        <f>CONCATENATE(ExpenseReport!$AD$8," &gt; ",ExpenseReport!$G146)</f>
        <v xml:space="preserve">Non-Employee &gt; </v>
      </c>
      <c r="D50" s="9">
        <f>ExpenseReport!$Q146</f>
        <v>0</v>
      </c>
      <c r="E50" s="73">
        <f>ExpenseReport!$V146</f>
        <v>0</v>
      </c>
      <c r="F50" s="46"/>
      <c r="G50" s="46"/>
      <c r="H50" s="9" t="str">
        <f>ExpenseReport!$AA146</f>
        <v/>
      </c>
      <c r="I50" s="10" t="str">
        <f>IF($D50=Keywords!$P$9,INDEX(CodingIndex!$A$4:$I$99,MATCH($C50,CodingIndex!$E$4:$E$99,0),6),"")</f>
        <v/>
      </c>
      <c r="J50" s="52" t="str">
        <f>IF($D50=Keywords!$P$9,INDEX(CodingIndex!$A$4:$I$99,MATCH($C50,CodingIndex!$E$4:$E$99,0),7),"")</f>
        <v/>
      </c>
      <c r="K50" s="74" t="str">
        <f>IFERROR(INDEX(CodingIndex!$A$4:$I$99,MATCH($C50,CodingIndex!$E$4:$E$99,0),9),"")</f>
        <v/>
      </c>
    </row>
    <row r="51" spans="1:11" x14ac:dyDescent="0.2">
      <c r="A51" s="62" t="s">
        <v>168</v>
      </c>
      <c r="B51" s="9">
        <v>44</v>
      </c>
      <c r="C51" s="1" t="str">
        <f>CONCATENATE(ExpenseReport!$AD$8," &gt; ",ExpenseReport!$G147)</f>
        <v xml:space="preserve">Non-Employee &gt; </v>
      </c>
      <c r="D51" s="9">
        <f>ExpenseReport!$Q147</f>
        <v>0</v>
      </c>
      <c r="E51" s="73">
        <f>ExpenseReport!$V147</f>
        <v>0</v>
      </c>
      <c r="F51" s="46"/>
      <c r="G51" s="46"/>
      <c r="H51" s="9" t="str">
        <f>ExpenseReport!$AA147</f>
        <v/>
      </c>
      <c r="I51" s="10" t="str">
        <f>IF($D51=Keywords!$P$9,INDEX(CodingIndex!$A$4:$I$99,MATCH($C51,CodingIndex!$E$4:$E$99,0),6),"")</f>
        <v/>
      </c>
      <c r="J51" s="52" t="str">
        <f>IF($D51=Keywords!$P$9,INDEX(CodingIndex!$A$4:$I$99,MATCH($C51,CodingIndex!$E$4:$E$99,0),7),"")</f>
        <v/>
      </c>
      <c r="K51" s="74" t="str">
        <f>IFERROR(INDEX(CodingIndex!$A$4:$I$99,MATCH($C51,CodingIndex!$E$4:$E$99,0),9),"")</f>
        <v/>
      </c>
    </row>
    <row r="52" spans="1:11" x14ac:dyDescent="0.2">
      <c r="A52" s="62" t="s">
        <v>168</v>
      </c>
      <c r="B52" s="9">
        <v>45</v>
      </c>
      <c r="C52" s="1" t="str">
        <f>CONCATENATE(ExpenseReport!$AD$8," &gt; ",ExpenseReport!$G148)</f>
        <v xml:space="preserve">Non-Employee &gt; </v>
      </c>
      <c r="D52" s="9">
        <f>ExpenseReport!$Q148</f>
        <v>0</v>
      </c>
      <c r="E52" s="73">
        <f>ExpenseReport!$V148</f>
        <v>0</v>
      </c>
      <c r="F52" s="46"/>
      <c r="G52" s="46"/>
      <c r="H52" s="9" t="str">
        <f>ExpenseReport!$AA148</f>
        <v/>
      </c>
      <c r="I52" s="10" t="str">
        <f>IF($D52=Keywords!$P$9,INDEX(CodingIndex!$A$4:$I$99,MATCH($C52,CodingIndex!$E$4:$E$99,0),6),"")</f>
        <v/>
      </c>
      <c r="J52" s="52" t="str">
        <f>IF($D52=Keywords!$P$9,INDEX(CodingIndex!$A$4:$I$99,MATCH($C52,CodingIndex!$E$4:$E$99,0),7),"")</f>
        <v/>
      </c>
      <c r="K52" s="74" t="str">
        <f>IFERROR(INDEX(CodingIndex!$A$4:$I$99,MATCH($C52,CodingIndex!$E$4:$E$99,0),9),"")</f>
        <v/>
      </c>
    </row>
    <row r="53" spans="1:11" x14ac:dyDescent="0.2">
      <c r="A53" s="62" t="s">
        <v>168</v>
      </c>
      <c r="B53" s="9">
        <v>46</v>
      </c>
      <c r="C53" s="1" t="str">
        <f>CONCATENATE(ExpenseReport!$AD$8," &gt; ",ExpenseReport!$G149)</f>
        <v xml:space="preserve">Non-Employee &gt; </v>
      </c>
      <c r="D53" s="9">
        <f>ExpenseReport!$Q149</f>
        <v>0</v>
      </c>
      <c r="E53" s="73">
        <f>ExpenseReport!$V149</f>
        <v>0</v>
      </c>
      <c r="F53" s="46"/>
      <c r="G53" s="46"/>
      <c r="H53" s="9" t="str">
        <f>ExpenseReport!$AA149</f>
        <v/>
      </c>
      <c r="I53" s="10" t="str">
        <f>IF($D53=Keywords!$P$9,INDEX(CodingIndex!$A$4:$I$99,MATCH($C53,CodingIndex!$E$4:$E$99,0),6),"")</f>
        <v/>
      </c>
      <c r="J53" s="52" t="str">
        <f>IF($D53=Keywords!$P$9,INDEX(CodingIndex!$A$4:$I$99,MATCH($C53,CodingIndex!$E$4:$E$99,0),7),"")</f>
        <v/>
      </c>
      <c r="K53" s="74" t="str">
        <f>IFERROR(INDEX(CodingIndex!$A$4:$I$99,MATCH($C53,CodingIndex!$E$4:$E$99,0),9),"")</f>
        <v/>
      </c>
    </row>
    <row r="54" spans="1:11" x14ac:dyDescent="0.2">
      <c r="A54" s="62" t="s">
        <v>168</v>
      </c>
      <c r="B54" s="9">
        <v>47</v>
      </c>
      <c r="C54" s="1" t="str">
        <f>CONCATENATE(ExpenseReport!$AD$8," &gt; ",ExpenseReport!$G150)</f>
        <v xml:space="preserve">Non-Employee &gt; </v>
      </c>
      <c r="D54" s="9">
        <f>ExpenseReport!$Q150</f>
        <v>0</v>
      </c>
      <c r="E54" s="73">
        <f>ExpenseReport!$V150</f>
        <v>0</v>
      </c>
      <c r="F54" s="46"/>
      <c r="G54" s="46"/>
      <c r="H54" s="9" t="str">
        <f>ExpenseReport!$AA150</f>
        <v/>
      </c>
      <c r="I54" s="10" t="str">
        <f>IF($D54=Keywords!$P$9,INDEX(CodingIndex!$A$4:$I$99,MATCH($C54,CodingIndex!$E$4:$E$99,0),6),"")</f>
        <v/>
      </c>
      <c r="J54" s="52" t="str">
        <f>IF($D54=Keywords!$P$9,INDEX(CodingIndex!$A$4:$I$99,MATCH($C54,CodingIndex!$E$4:$E$99,0),7),"")</f>
        <v/>
      </c>
      <c r="K54" s="74" t="str">
        <f>IFERROR(INDEX(CodingIndex!$A$4:$I$99,MATCH($C54,CodingIndex!$E$4:$E$99,0),9),"")</f>
        <v/>
      </c>
    </row>
    <row r="55" spans="1:11" x14ac:dyDescent="0.2">
      <c r="A55" s="62" t="s">
        <v>168</v>
      </c>
      <c r="B55" s="9">
        <v>48</v>
      </c>
      <c r="C55" s="1" t="str">
        <f>CONCATENATE(ExpenseReport!$AD$8," &gt; ",ExpenseReport!$G151)</f>
        <v xml:space="preserve">Non-Employee &gt; </v>
      </c>
      <c r="D55" s="9">
        <f>ExpenseReport!$Q151</f>
        <v>0</v>
      </c>
      <c r="E55" s="73">
        <f>ExpenseReport!$V151</f>
        <v>0</v>
      </c>
      <c r="F55" s="46"/>
      <c r="G55" s="46"/>
      <c r="H55" s="9" t="str">
        <f>ExpenseReport!$AA151</f>
        <v/>
      </c>
      <c r="I55" s="10" t="str">
        <f>IF($D55=Keywords!$P$9,INDEX(CodingIndex!$A$4:$I$99,MATCH($C55,CodingIndex!$E$4:$E$99,0),6),"")</f>
        <v/>
      </c>
      <c r="J55" s="52" t="str">
        <f>IF($D55=Keywords!$P$9,INDEX(CodingIndex!$A$4:$I$99,MATCH($C55,CodingIndex!$E$4:$E$99,0),7),"")</f>
        <v/>
      </c>
      <c r="K55" s="74" t="str">
        <f>IFERROR(INDEX(CodingIndex!$A$4:$I$99,MATCH($C55,CodingIndex!$E$4:$E$99,0),9),"")</f>
        <v/>
      </c>
    </row>
    <row r="56" spans="1:11" x14ac:dyDescent="0.2">
      <c r="A56" s="62" t="s">
        <v>168</v>
      </c>
      <c r="B56" s="9">
        <v>49</v>
      </c>
      <c r="C56" s="1" t="str">
        <f>CONCATENATE(ExpenseReport!$AD$8," &gt; ",ExpenseReport!$G152)</f>
        <v xml:space="preserve">Non-Employee &gt; </v>
      </c>
      <c r="D56" s="9">
        <f>ExpenseReport!$Q152</f>
        <v>0</v>
      </c>
      <c r="E56" s="73">
        <f>ExpenseReport!$V152</f>
        <v>0</v>
      </c>
      <c r="F56" s="46"/>
      <c r="G56" s="46"/>
      <c r="H56" s="9" t="str">
        <f>ExpenseReport!$AA152</f>
        <v/>
      </c>
      <c r="I56" s="10" t="str">
        <f>IF($D56=Keywords!$P$9,INDEX(CodingIndex!$A$4:$I$99,MATCH($C56,CodingIndex!$E$4:$E$99,0),6),"")</f>
        <v/>
      </c>
      <c r="J56" s="52" t="str">
        <f>IF($D56=Keywords!$P$9,INDEX(CodingIndex!$A$4:$I$99,MATCH($C56,CodingIndex!$E$4:$E$99,0),7),"")</f>
        <v/>
      </c>
      <c r="K56" s="74" t="str">
        <f>IFERROR(INDEX(CodingIndex!$A$4:$I$99,MATCH($C56,CodingIndex!$E$4:$E$99,0),9),"")</f>
        <v/>
      </c>
    </row>
    <row r="57" spans="1:11" x14ac:dyDescent="0.2">
      <c r="A57" s="62" t="s">
        <v>168</v>
      </c>
      <c r="B57" s="9">
        <v>50</v>
      </c>
      <c r="C57" s="1" t="str">
        <f>CONCATENATE(ExpenseReport!$AD$8," &gt; ",ExpenseReport!$G153)</f>
        <v xml:space="preserve">Non-Employee &gt; </v>
      </c>
      <c r="D57" s="9">
        <f>ExpenseReport!$Q153</f>
        <v>0</v>
      </c>
      <c r="E57" s="73">
        <f>ExpenseReport!$V153</f>
        <v>0</v>
      </c>
      <c r="F57" s="46"/>
      <c r="G57" s="46"/>
      <c r="H57" s="9" t="str">
        <f>ExpenseReport!$AA153</f>
        <v/>
      </c>
      <c r="I57" s="10" t="str">
        <f>IF($D57=Keywords!$P$9,INDEX(CodingIndex!$A$4:$I$99,MATCH($C57,CodingIndex!$E$4:$E$99,0),6),"")</f>
        <v/>
      </c>
      <c r="J57" s="52" t="str">
        <f>IF($D57=Keywords!$P$9,INDEX(CodingIndex!$A$4:$I$99,MATCH($C57,CodingIndex!$E$4:$E$99,0),7),"")</f>
        <v/>
      </c>
      <c r="K57" s="74" t="str">
        <f>IFERROR(INDEX(CodingIndex!$A$4:$I$99,MATCH($C57,CodingIndex!$E$4:$E$99,0),9),"")</f>
        <v/>
      </c>
    </row>
    <row r="58" spans="1:11" x14ac:dyDescent="0.2">
      <c r="A58" s="62" t="s">
        <v>168</v>
      </c>
      <c r="B58" s="9">
        <v>51</v>
      </c>
      <c r="C58" s="1" t="str">
        <f>CONCATENATE(ExpenseReport!$AD$8," &gt; ",ExpenseReport!$G154)</f>
        <v xml:space="preserve">Non-Employee &gt; </v>
      </c>
      <c r="D58" s="9">
        <f>ExpenseReport!$Q154</f>
        <v>0</v>
      </c>
      <c r="E58" s="73">
        <f>ExpenseReport!$V154</f>
        <v>0</v>
      </c>
      <c r="F58" s="46"/>
      <c r="G58" s="46"/>
      <c r="H58" s="9" t="str">
        <f>ExpenseReport!$AA154</f>
        <v/>
      </c>
      <c r="I58" s="10" t="str">
        <f>IF($D58=Keywords!$P$9,INDEX(CodingIndex!$A$4:$I$99,MATCH($C58,CodingIndex!$E$4:$E$99,0),6),"")</f>
        <v/>
      </c>
      <c r="J58" s="52" t="str">
        <f>IF($D58=Keywords!$P$9,INDEX(CodingIndex!$A$4:$I$99,MATCH($C58,CodingIndex!$E$4:$E$99,0),7),"")</f>
        <v/>
      </c>
      <c r="K58" s="74" t="str">
        <f>IFERROR(INDEX(CodingIndex!$A$4:$I$99,MATCH($C58,CodingIndex!$E$4:$E$99,0),9),"")</f>
        <v/>
      </c>
    </row>
    <row r="59" spans="1:11" x14ac:dyDescent="0.2">
      <c r="A59" s="62" t="s">
        <v>168</v>
      </c>
      <c r="B59" s="9">
        <v>52</v>
      </c>
      <c r="C59" s="1" t="str">
        <f>CONCATENATE(ExpenseReport!$AD$8," &gt; ",ExpenseReport!$G155)</f>
        <v xml:space="preserve">Non-Employee &gt; </v>
      </c>
      <c r="D59" s="9">
        <f>ExpenseReport!$Q155</f>
        <v>0</v>
      </c>
      <c r="E59" s="73">
        <f>ExpenseReport!$V155</f>
        <v>0</v>
      </c>
      <c r="F59" s="46"/>
      <c r="G59" s="46"/>
      <c r="H59" s="9" t="str">
        <f>ExpenseReport!$AA155</f>
        <v/>
      </c>
      <c r="I59" s="10" t="str">
        <f>IF($D59=Keywords!$P$9,INDEX(CodingIndex!$A$4:$I$99,MATCH($C59,CodingIndex!$E$4:$E$99,0),6),"")</f>
        <v/>
      </c>
      <c r="J59" s="52" t="str">
        <f>IF($D59=Keywords!$P$9,INDEX(CodingIndex!$A$4:$I$99,MATCH($C59,CodingIndex!$E$4:$E$99,0),7),"")</f>
        <v/>
      </c>
      <c r="K59" s="74" t="str">
        <f>IFERROR(INDEX(CodingIndex!$A$4:$I$99,MATCH($C59,CodingIndex!$E$4:$E$99,0),9),"")</f>
        <v/>
      </c>
    </row>
    <row r="60" spans="1:11" x14ac:dyDescent="0.2">
      <c r="A60" s="62" t="s">
        <v>168</v>
      </c>
      <c r="B60" s="9">
        <v>53</v>
      </c>
      <c r="C60" s="1" t="str">
        <f>CONCATENATE(ExpenseReport!$AD$8," &gt; ",ExpenseReport!$G156)</f>
        <v xml:space="preserve">Non-Employee &gt; </v>
      </c>
      <c r="D60" s="9">
        <f>ExpenseReport!$Q156</f>
        <v>0</v>
      </c>
      <c r="E60" s="73">
        <f>ExpenseReport!$V156</f>
        <v>0</v>
      </c>
      <c r="F60" s="46"/>
      <c r="G60" s="46"/>
      <c r="H60" s="9" t="str">
        <f>ExpenseReport!$AA156</f>
        <v/>
      </c>
      <c r="I60" s="10" t="str">
        <f>IF($D60=Keywords!$P$9,INDEX(CodingIndex!$A$4:$I$99,MATCH($C60,CodingIndex!$E$4:$E$99,0),6),"")</f>
        <v/>
      </c>
      <c r="J60" s="52" t="str">
        <f>IF($D60=Keywords!$P$9,INDEX(CodingIndex!$A$4:$I$99,MATCH($C60,CodingIndex!$E$4:$E$99,0),7),"")</f>
        <v/>
      </c>
      <c r="K60" s="74" t="str">
        <f>IFERROR(INDEX(CodingIndex!$A$4:$I$99,MATCH($C60,CodingIndex!$E$4:$E$99,0),9),"")</f>
        <v/>
      </c>
    </row>
    <row r="61" spans="1:11" x14ac:dyDescent="0.2">
      <c r="A61" s="62" t="s">
        <v>168</v>
      </c>
      <c r="B61" s="9">
        <v>54</v>
      </c>
      <c r="C61" s="1" t="str">
        <f>CONCATENATE(ExpenseReport!$AD$8," &gt; ",ExpenseReport!$G157)</f>
        <v xml:space="preserve">Non-Employee &gt; </v>
      </c>
      <c r="D61" s="9">
        <f>ExpenseReport!$Q157</f>
        <v>0</v>
      </c>
      <c r="E61" s="73">
        <f>ExpenseReport!$V157</f>
        <v>0</v>
      </c>
      <c r="F61" s="46"/>
      <c r="G61" s="46"/>
      <c r="H61" s="9" t="str">
        <f>ExpenseReport!$AA157</f>
        <v/>
      </c>
      <c r="I61" s="10" t="str">
        <f>IF($D61=Keywords!$P$9,INDEX(CodingIndex!$A$4:$I$99,MATCH($C61,CodingIndex!$E$4:$E$99,0),6),"")</f>
        <v/>
      </c>
      <c r="J61" s="52" t="str">
        <f>IF($D61=Keywords!$P$9,INDEX(CodingIndex!$A$4:$I$99,MATCH($C61,CodingIndex!$E$4:$E$99,0),7),"")</f>
        <v/>
      </c>
      <c r="K61" s="74" t="str">
        <f>IFERROR(INDEX(CodingIndex!$A$4:$I$99,MATCH($C61,CodingIndex!$E$4:$E$99,0),9),"")</f>
        <v/>
      </c>
    </row>
    <row r="62" spans="1:11" x14ac:dyDescent="0.2">
      <c r="A62" s="62" t="s">
        <v>168</v>
      </c>
      <c r="B62" s="9">
        <v>55</v>
      </c>
      <c r="C62" s="1" t="str">
        <f>CONCATENATE(ExpenseReport!$AD$8," &gt; ",ExpenseReport!$G158)</f>
        <v xml:space="preserve">Non-Employee &gt; </v>
      </c>
      <c r="D62" s="9">
        <f>ExpenseReport!$Q158</f>
        <v>0</v>
      </c>
      <c r="E62" s="73">
        <f>ExpenseReport!$V158</f>
        <v>0</v>
      </c>
      <c r="F62" s="46"/>
      <c r="G62" s="46"/>
      <c r="H62" s="9" t="str">
        <f>ExpenseReport!$AA158</f>
        <v/>
      </c>
      <c r="I62" s="10" t="str">
        <f>IF($D62=Keywords!$P$9,INDEX(CodingIndex!$A$4:$I$99,MATCH($C62,CodingIndex!$E$4:$E$99,0),6),"")</f>
        <v/>
      </c>
      <c r="J62" s="52" t="str">
        <f>IF($D62=Keywords!$P$9,INDEX(CodingIndex!$A$4:$I$99,MATCH($C62,CodingIndex!$E$4:$E$99,0),7),"")</f>
        <v/>
      </c>
      <c r="K62" s="74" t="str">
        <f>IFERROR(INDEX(CodingIndex!$A$4:$I$99,MATCH($C62,CodingIndex!$E$4:$E$99,0),9),"")</f>
        <v/>
      </c>
    </row>
    <row r="63" spans="1:11" x14ac:dyDescent="0.2">
      <c r="A63" s="62" t="s">
        <v>168</v>
      </c>
      <c r="B63" s="9">
        <v>56</v>
      </c>
      <c r="C63" s="1" t="str">
        <f>CONCATENATE(ExpenseReport!$AD$8," &gt; ",ExpenseReport!$G159)</f>
        <v xml:space="preserve">Non-Employee &gt; </v>
      </c>
      <c r="D63" s="9">
        <f>ExpenseReport!$Q159</f>
        <v>0</v>
      </c>
      <c r="E63" s="73">
        <f>ExpenseReport!$V159</f>
        <v>0</v>
      </c>
      <c r="F63" s="46"/>
      <c r="G63" s="46"/>
      <c r="H63" s="9" t="str">
        <f>ExpenseReport!$AA159</f>
        <v/>
      </c>
      <c r="I63" s="10" t="str">
        <f>IF($D63=Keywords!$P$9,INDEX(CodingIndex!$A$4:$I$99,MATCH($C63,CodingIndex!$E$4:$E$99,0),6),"")</f>
        <v/>
      </c>
      <c r="J63" s="52" t="str">
        <f>IF($D63=Keywords!$P$9,INDEX(CodingIndex!$A$4:$I$99,MATCH($C63,CodingIndex!$E$4:$E$99,0),7),"")</f>
        <v/>
      </c>
      <c r="K63" s="74" t="str">
        <f>IFERROR(INDEX(CodingIndex!$A$4:$I$99,MATCH($C63,CodingIndex!$E$4:$E$99,0),9),"")</f>
        <v/>
      </c>
    </row>
    <row r="64" spans="1:11" x14ac:dyDescent="0.2">
      <c r="A64" s="62" t="s">
        <v>168</v>
      </c>
      <c r="B64" s="9">
        <v>57</v>
      </c>
      <c r="C64" s="1" t="str">
        <f>CONCATENATE(ExpenseReport!$AD$8," &gt; ",ExpenseReport!$G160)</f>
        <v xml:space="preserve">Non-Employee &gt; </v>
      </c>
      <c r="D64" s="9">
        <f>ExpenseReport!$Q160</f>
        <v>0</v>
      </c>
      <c r="E64" s="73">
        <f>ExpenseReport!$V160</f>
        <v>0</v>
      </c>
      <c r="F64" s="46"/>
      <c r="G64" s="46"/>
      <c r="H64" s="9" t="str">
        <f>ExpenseReport!$AA160</f>
        <v/>
      </c>
      <c r="I64" s="10" t="str">
        <f>IF($D64=Keywords!$P$9,INDEX(CodingIndex!$A$4:$I$99,MATCH($C64,CodingIndex!$E$4:$E$99,0),6),"")</f>
        <v/>
      </c>
      <c r="J64" s="52" t="str">
        <f>IF($D64=Keywords!$P$9,INDEX(CodingIndex!$A$4:$I$99,MATCH($C64,CodingIndex!$E$4:$E$99,0),7),"")</f>
        <v/>
      </c>
      <c r="K64" s="74" t="str">
        <f>IFERROR(INDEX(CodingIndex!$A$4:$I$99,MATCH($C64,CodingIndex!$E$4:$E$99,0),9),"")</f>
        <v/>
      </c>
    </row>
    <row r="65" spans="1:11" x14ac:dyDescent="0.2">
      <c r="A65" s="62" t="s">
        <v>168</v>
      </c>
      <c r="B65" s="9">
        <v>58</v>
      </c>
      <c r="C65" s="1" t="str">
        <f>CONCATENATE(ExpenseReport!$AD$8," &gt; ",ExpenseReport!$G161)</f>
        <v xml:space="preserve">Non-Employee &gt; </v>
      </c>
      <c r="D65" s="9">
        <f>ExpenseReport!$Q161</f>
        <v>0</v>
      </c>
      <c r="E65" s="73">
        <f>ExpenseReport!$V161</f>
        <v>0</v>
      </c>
      <c r="F65" s="46"/>
      <c r="G65" s="46"/>
      <c r="H65" s="9" t="str">
        <f>ExpenseReport!$AA161</f>
        <v/>
      </c>
      <c r="I65" s="10" t="str">
        <f>IF($D65=Keywords!$P$9,INDEX(CodingIndex!$A$4:$I$99,MATCH($C65,CodingIndex!$E$4:$E$99,0),6),"")</f>
        <v/>
      </c>
      <c r="J65" s="52" t="str">
        <f>IF($D65=Keywords!$P$9,INDEX(CodingIndex!$A$4:$I$99,MATCH($C65,CodingIndex!$E$4:$E$99,0),7),"")</f>
        <v/>
      </c>
      <c r="K65" s="74" t="str">
        <f>IFERROR(INDEX(CodingIndex!$A$4:$I$99,MATCH($C65,CodingIndex!$E$4:$E$99,0),9),"")</f>
        <v/>
      </c>
    </row>
    <row r="66" spans="1:11" x14ac:dyDescent="0.2">
      <c r="A66" s="62" t="s">
        <v>168</v>
      </c>
      <c r="B66" s="9">
        <v>59</v>
      </c>
      <c r="C66" s="1" t="str">
        <f>CONCATENATE(ExpenseReport!$AD$8," &gt; ",ExpenseReport!$G162)</f>
        <v xml:space="preserve">Non-Employee &gt; </v>
      </c>
      <c r="D66" s="9">
        <f>ExpenseReport!$Q162</f>
        <v>0</v>
      </c>
      <c r="E66" s="73">
        <f>ExpenseReport!$V162</f>
        <v>0</v>
      </c>
      <c r="F66" s="46"/>
      <c r="G66" s="46"/>
      <c r="H66" s="9" t="str">
        <f>ExpenseReport!$AA162</f>
        <v/>
      </c>
      <c r="I66" s="10" t="str">
        <f>IF($D66=Keywords!$P$9,INDEX(CodingIndex!$A$4:$I$99,MATCH($C66,CodingIndex!$E$4:$E$99,0),6),"")</f>
        <v/>
      </c>
      <c r="J66" s="52" t="str">
        <f>IF($D66=Keywords!$P$9,INDEX(CodingIndex!$A$4:$I$99,MATCH($C66,CodingIndex!$E$4:$E$99,0),7),"")</f>
        <v/>
      </c>
      <c r="K66" s="74" t="str">
        <f>IFERROR(INDEX(CodingIndex!$A$4:$I$99,MATCH($C66,CodingIndex!$E$4:$E$99,0),9),"")</f>
        <v/>
      </c>
    </row>
    <row r="67" spans="1:11" x14ac:dyDescent="0.2">
      <c r="A67" s="62" t="s">
        <v>168</v>
      </c>
      <c r="B67" s="9">
        <v>60</v>
      </c>
      <c r="C67" s="1" t="str">
        <f>CONCATENATE(ExpenseReport!$AD$8," &gt; ",ExpenseReport!$G163)</f>
        <v xml:space="preserve">Non-Employee &gt; </v>
      </c>
      <c r="D67" s="9">
        <f>ExpenseReport!$Q163</f>
        <v>0</v>
      </c>
      <c r="E67" s="73">
        <f>ExpenseReport!$V163</f>
        <v>0</v>
      </c>
      <c r="F67" s="46"/>
      <c r="G67" s="46"/>
      <c r="H67" s="9" t="str">
        <f>ExpenseReport!$AA163</f>
        <v/>
      </c>
      <c r="I67" s="10" t="str">
        <f>IF($D67=Keywords!$P$9,INDEX(CodingIndex!$A$4:$I$99,MATCH($C67,CodingIndex!$E$4:$E$99,0),6),"")</f>
        <v/>
      </c>
      <c r="J67" s="52" t="str">
        <f>IF($D67=Keywords!$P$9,INDEX(CodingIndex!$A$4:$I$99,MATCH($C67,CodingIndex!$E$4:$E$99,0),7),"")</f>
        <v/>
      </c>
      <c r="K67" s="74" t="str">
        <f>IFERROR(INDEX(CodingIndex!$A$4:$I$99,MATCH($C67,CodingIndex!$E$4:$E$99,0),9),"")</f>
        <v/>
      </c>
    </row>
    <row r="68" spans="1:11" x14ac:dyDescent="0.2">
      <c r="A68" s="62" t="s">
        <v>168</v>
      </c>
      <c r="B68" s="9">
        <v>61</v>
      </c>
      <c r="C68" s="1" t="str">
        <f>CONCATENATE(ExpenseReport!$AD$8," &gt; ",ExpenseReport!$G164)</f>
        <v xml:space="preserve">Non-Employee &gt; </v>
      </c>
      <c r="D68" s="9">
        <f>ExpenseReport!$Q164</f>
        <v>0</v>
      </c>
      <c r="E68" s="73">
        <f>ExpenseReport!$V164</f>
        <v>0</v>
      </c>
      <c r="F68" s="46"/>
      <c r="G68" s="46"/>
      <c r="H68" s="9" t="str">
        <f>ExpenseReport!$AA164</f>
        <v/>
      </c>
      <c r="I68" s="10" t="str">
        <f>IF($D68=Keywords!$P$9,INDEX(CodingIndex!$A$4:$I$99,MATCH($C68,CodingIndex!$E$4:$E$99,0),6),"")</f>
        <v/>
      </c>
      <c r="J68" s="52" t="str">
        <f>IF($D68=Keywords!$P$9,INDEX(CodingIndex!$A$4:$I$99,MATCH($C68,CodingIndex!$E$4:$E$99,0),7),"")</f>
        <v/>
      </c>
      <c r="K68" s="74" t="str">
        <f>IFERROR(INDEX(CodingIndex!$A$4:$I$99,MATCH($C68,CodingIndex!$E$4:$E$99,0),9),"")</f>
        <v/>
      </c>
    </row>
    <row r="69" spans="1:11" x14ac:dyDescent="0.2">
      <c r="A69" s="62" t="s">
        <v>168</v>
      </c>
      <c r="B69" s="9">
        <v>62</v>
      </c>
      <c r="C69" s="1" t="str">
        <f>CONCATENATE(ExpenseReport!$AD$8," &gt; ",ExpenseReport!$G165)</f>
        <v xml:space="preserve">Non-Employee &gt; </v>
      </c>
      <c r="D69" s="9">
        <f>ExpenseReport!$Q165</f>
        <v>0</v>
      </c>
      <c r="E69" s="73">
        <f>ExpenseReport!$V165</f>
        <v>0</v>
      </c>
      <c r="F69" s="46"/>
      <c r="G69" s="46"/>
      <c r="H69" s="9" t="str">
        <f>ExpenseReport!$AA165</f>
        <v/>
      </c>
      <c r="I69" s="10" t="str">
        <f>IF($D69=Keywords!$P$9,INDEX(CodingIndex!$A$4:$I$99,MATCH($C69,CodingIndex!$E$4:$E$99,0),6),"")</f>
        <v/>
      </c>
      <c r="J69" s="52" t="str">
        <f>IF($D69=Keywords!$P$9,INDEX(CodingIndex!$A$4:$I$99,MATCH($C69,CodingIndex!$E$4:$E$99,0),7),"")</f>
        <v/>
      </c>
      <c r="K69" s="74" t="str">
        <f>IFERROR(INDEX(CodingIndex!$A$4:$I$99,MATCH($C69,CodingIndex!$E$4:$E$99,0),9),"")</f>
        <v/>
      </c>
    </row>
    <row r="70" spans="1:11" x14ac:dyDescent="0.2">
      <c r="A70" s="62" t="s">
        <v>168</v>
      </c>
      <c r="B70" s="9">
        <v>63</v>
      </c>
      <c r="C70" s="1" t="str">
        <f>CONCATENATE(ExpenseReport!$AD$8," &gt; ",ExpenseReport!$G166)</f>
        <v xml:space="preserve">Non-Employee &gt; </v>
      </c>
      <c r="D70" s="9">
        <f>ExpenseReport!$Q166</f>
        <v>0</v>
      </c>
      <c r="E70" s="73">
        <f>ExpenseReport!$V166</f>
        <v>0</v>
      </c>
      <c r="F70" s="46"/>
      <c r="G70" s="46"/>
      <c r="H70" s="9" t="str">
        <f>ExpenseReport!$AA166</f>
        <v/>
      </c>
      <c r="I70" s="10" t="str">
        <f>IF($D70=Keywords!$P$9,INDEX(CodingIndex!$A$4:$I$99,MATCH($C70,CodingIndex!$E$4:$E$99,0),6),"")</f>
        <v/>
      </c>
      <c r="J70" s="52" t="str">
        <f>IF($D70=Keywords!$P$9,INDEX(CodingIndex!$A$4:$I$99,MATCH($C70,CodingIndex!$E$4:$E$99,0),7),"")</f>
        <v/>
      </c>
      <c r="K70" s="74" t="str">
        <f>IFERROR(INDEX(CodingIndex!$A$4:$I$99,MATCH($C70,CodingIndex!$E$4:$E$99,0),9),"")</f>
        <v/>
      </c>
    </row>
    <row r="71" spans="1:11" x14ac:dyDescent="0.2">
      <c r="A71" s="62" t="s">
        <v>168</v>
      </c>
      <c r="B71" s="9">
        <v>64</v>
      </c>
      <c r="C71" s="1" t="str">
        <f>CONCATENATE(ExpenseReport!$AD$8," &gt; ",ExpenseReport!$G167)</f>
        <v xml:space="preserve">Non-Employee &gt; </v>
      </c>
      <c r="D71" s="9">
        <f>ExpenseReport!$Q167</f>
        <v>0</v>
      </c>
      <c r="E71" s="73">
        <f>ExpenseReport!$V167</f>
        <v>0</v>
      </c>
      <c r="F71" s="46"/>
      <c r="G71" s="46"/>
      <c r="H71" s="9" t="str">
        <f>ExpenseReport!$AA167</f>
        <v/>
      </c>
      <c r="I71" s="10" t="str">
        <f>IF($D71=Keywords!$P$9,INDEX(CodingIndex!$A$4:$I$99,MATCH($C71,CodingIndex!$E$4:$E$99,0),6),"")</f>
        <v/>
      </c>
      <c r="J71" s="52" t="str">
        <f>IF($D71=Keywords!$P$9,INDEX(CodingIndex!$A$4:$I$99,MATCH($C71,CodingIndex!$E$4:$E$99,0),7),"")</f>
        <v/>
      </c>
      <c r="K71" s="74" t="str">
        <f>IFERROR(INDEX(CodingIndex!$A$4:$I$99,MATCH($C71,CodingIndex!$E$4:$E$99,0),9),"")</f>
        <v/>
      </c>
    </row>
    <row r="72" spans="1:11" x14ac:dyDescent="0.2">
      <c r="A72" s="62" t="s">
        <v>168</v>
      </c>
      <c r="B72" s="9">
        <v>65</v>
      </c>
      <c r="C72" s="1" t="str">
        <f>CONCATENATE(ExpenseReport!$AD$8," &gt; ",ExpenseReport!$G168)</f>
        <v xml:space="preserve">Non-Employee &gt; </v>
      </c>
      <c r="D72" s="9">
        <f>ExpenseReport!$Q168</f>
        <v>0</v>
      </c>
      <c r="E72" s="73">
        <f>ExpenseReport!$V168</f>
        <v>0</v>
      </c>
      <c r="F72" s="46"/>
      <c r="G72" s="46"/>
      <c r="H72" s="9" t="str">
        <f>ExpenseReport!$AA168</f>
        <v/>
      </c>
      <c r="I72" s="10" t="str">
        <f>IF($D72=Keywords!$P$9,INDEX(CodingIndex!$A$4:$I$99,MATCH($C72,CodingIndex!$E$4:$E$99,0),6),"")</f>
        <v/>
      </c>
      <c r="J72" s="52" t="str">
        <f>IF($D72=Keywords!$P$9,INDEX(CodingIndex!$A$4:$I$99,MATCH($C72,CodingIndex!$E$4:$E$99,0),7),"")</f>
        <v/>
      </c>
      <c r="K72" s="74" t="str">
        <f>IFERROR(INDEX(CodingIndex!$A$4:$I$99,MATCH($C72,CodingIndex!$E$4:$E$99,0),9),"")</f>
        <v/>
      </c>
    </row>
    <row r="73" spans="1:11" x14ac:dyDescent="0.2">
      <c r="A73" s="62" t="s">
        <v>168</v>
      </c>
      <c r="B73" s="9">
        <v>66</v>
      </c>
      <c r="C73" s="1" t="str">
        <f>CONCATENATE(ExpenseReport!$AD$8," &gt; ",ExpenseReport!$G169)</f>
        <v xml:space="preserve">Non-Employee &gt; </v>
      </c>
      <c r="D73" s="9">
        <f>ExpenseReport!$Q169</f>
        <v>0</v>
      </c>
      <c r="E73" s="73">
        <f>ExpenseReport!$V169</f>
        <v>0</v>
      </c>
      <c r="F73" s="46"/>
      <c r="G73" s="46"/>
      <c r="H73" s="9" t="str">
        <f>ExpenseReport!$AA169</f>
        <v/>
      </c>
      <c r="I73" s="10" t="str">
        <f>IF($D73=Keywords!$P$9,INDEX(CodingIndex!$A$4:$I$99,MATCH($C73,CodingIndex!$E$4:$E$99,0),6),"")</f>
        <v/>
      </c>
      <c r="J73" s="52" t="str">
        <f>IF($D73=Keywords!$P$9,INDEX(CodingIndex!$A$4:$I$99,MATCH($C73,CodingIndex!$E$4:$E$99,0),7),"")</f>
        <v/>
      </c>
      <c r="K73" s="74" t="str">
        <f>IFERROR(INDEX(CodingIndex!$A$4:$I$99,MATCH($C73,CodingIndex!$E$4:$E$99,0),9),"")</f>
        <v/>
      </c>
    </row>
    <row r="74" spans="1:11" x14ac:dyDescent="0.2">
      <c r="A74" s="62" t="s">
        <v>168</v>
      </c>
      <c r="B74" s="9">
        <v>67</v>
      </c>
      <c r="C74" s="1" t="str">
        <f>CONCATENATE(ExpenseReport!$AD$8," &gt; ",ExpenseReport!$G170)</f>
        <v xml:space="preserve">Non-Employee &gt; </v>
      </c>
      <c r="D74" s="9">
        <f>ExpenseReport!$Q170</f>
        <v>0</v>
      </c>
      <c r="E74" s="73">
        <f>ExpenseReport!$V170</f>
        <v>0</v>
      </c>
      <c r="F74" s="46"/>
      <c r="G74" s="46"/>
      <c r="H74" s="9" t="str">
        <f>ExpenseReport!$AA170</f>
        <v/>
      </c>
      <c r="I74" s="10" t="str">
        <f>IF($D74=Keywords!$P$9,INDEX(CodingIndex!$A$4:$I$99,MATCH($C74,CodingIndex!$E$4:$E$99,0),6),"")</f>
        <v/>
      </c>
      <c r="J74" s="52" t="str">
        <f>IF($D74=Keywords!$P$9,INDEX(CodingIndex!$A$4:$I$99,MATCH($C74,CodingIndex!$E$4:$E$99,0),7),"")</f>
        <v/>
      </c>
      <c r="K74" s="74" t="str">
        <f>IFERROR(INDEX(CodingIndex!$A$4:$I$99,MATCH($C74,CodingIndex!$E$4:$E$99,0),9),"")</f>
        <v/>
      </c>
    </row>
    <row r="75" spans="1:11" x14ac:dyDescent="0.2">
      <c r="A75" s="62" t="s">
        <v>168</v>
      </c>
      <c r="B75" s="9">
        <v>68</v>
      </c>
      <c r="C75" s="1" t="str">
        <f>CONCATENATE(ExpenseReport!$AD$8," &gt; ",ExpenseReport!$G171)</f>
        <v xml:space="preserve">Non-Employee &gt; </v>
      </c>
      <c r="D75" s="9">
        <f>ExpenseReport!$Q171</f>
        <v>0</v>
      </c>
      <c r="E75" s="73">
        <f>ExpenseReport!$V171</f>
        <v>0</v>
      </c>
      <c r="F75" s="46"/>
      <c r="G75" s="46"/>
      <c r="H75" s="9" t="str">
        <f>ExpenseReport!$AA171</f>
        <v/>
      </c>
      <c r="I75" s="10" t="str">
        <f>IF($D75=Keywords!$P$9,INDEX(CodingIndex!$A$4:$I$99,MATCH($C75,CodingIndex!$E$4:$E$99,0),6),"")</f>
        <v/>
      </c>
      <c r="J75" s="52" t="str">
        <f>IF($D75=Keywords!$P$9,INDEX(CodingIndex!$A$4:$I$99,MATCH($C75,CodingIndex!$E$4:$E$99,0),7),"")</f>
        <v/>
      </c>
      <c r="K75" s="74" t="str">
        <f>IFERROR(INDEX(CodingIndex!$A$4:$I$99,MATCH($C75,CodingIndex!$E$4:$E$99,0),9),"")</f>
        <v/>
      </c>
    </row>
    <row r="76" spans="1:11" x14ac:dyDescent="0.2">
      <c r="A76" s="62" t="s">
        <v>168</v>
      </c>
      <c r="B76" s="9">
        <v>69</v>
      </c>
      <c r="C76" s="1" t="str">
        <f>CONCATENATE(ExpenseReport!$AD$8," &gt; ",ExpenseReport!$G172)</f>
        <v xml:space="preserve">Non-Employee &gt; </v>
      </c>
      <c r="D76" s="9">
        <f>ExpenseReport!$Q172</f>
        <v>0</v>
      </c>
      <c r="E76" s="73">
        <f>ExpenseReport!$V172</f>
        <v>0</v>
      </c>
      <c r="F76" s="46"/>
      <c r="G76" s="46"/>
      <c r="H76" s="9" t="str">
        <f>ExpenseReport!$AA172</f>
        <v/>
      </c>
      <c r="I76" s="10" t="str">
        <f>IF($D76=Keywords!$P$9,INDEX(CodingIndex!$A$4:$I$99,MATCH($C76,CodingIndex!$E$4:$E$99,0),6),"")</f>
        <v/>
      </c>
      <c r="J76" s="52" t="str">
        <f>IF($D76=Keywords!$P$9,INDEX(CodingIndex!$A$4:$I$99,MATCH($C76,CodingIndex!$E$4:$E$99,0),7),"")</f>
        <v/>
      </c>
      <c r="K76" s="74" t="str">
        <f>IFERROR(INDEX(CodingIndex!$A$4:$I$99,MATCH($C76,CodingIndex!$E$4:$E$99,0),9),"")</f>
        <v/>
      </c>
    </row>
    <row r="77" spans="1:11" x14ac:dyDescent="0.2">
      <c r="A77" s="62" t="s">
        <v>168</v>
      </c>
      <c r="B77" s="9">
        <v>70</v>
      </c>
      <c r="C77" s="1" t="str">
        <f>CONCATENATE(ExpenseReport!$AD$8," &gt; ",ExpenseReport!$G173)</f>
        <v xml:space="preserve">Non-Employee &gt; </v>
      </c>
      <c r="D77" s="9">
        <f>ExpenseReport!$Q173</f>
        <v>0</v>
      </c>
      <c r="E77" s="73">
        <f>ExpenseReport!$V173</f>
        <v>0</v>
      </c>
      <c r="F77" s="46"/>
      <c r="G77" s="46"/>
      <c r="H77" s="9" t="str">
        <f>ExpenseReport!$AA173</f>
        <v/>
      </c>
      <c r="I77" s="10" t="str">
        <f>IF($D77=Keywords!$P$9,INDEX(CodingIndex!$A$4:$I$99,MATCH($C77,CodingIndex!$E$4:$E$99,0),6),"")</f>
        <v/>
      </c>
      <c r="J77" s="52" t="str">
        <f>IF($D77=Keywords!$P$9,INDEX(CodingIndex!$A$4:$I$99,MATCH($C77,CodingIndex!$E$4:$E$99,0),7),"")</f>
        <v/>
      </c>
      <c r="K77" s="74" t="str">
        <f>IFERROR(INDEX(CodingIndex!$A$4:$I$99,MATCH($C77,CodingIndex!$E$4:$E$99,0),9),"")</f>
        <v/>
      </c>
    </row>
    <row r="78" spans="1:11" x14ac:dyDescent="0.2">
      <c r="A78" s="62" t="s">
        <v>168</v>
      </c>
      <c r="B78" s="9">
        <v>71</v>
      </c>
      <c r="C78" s="1" t="str">
        <f>CONCATENATE(ExpenseReport!$AD$8," &gt; ",ExpenseReport!$G174)</f>
        <v xml:space="preserve">Non-Employee &gt; </v>
      </c>
      <c r="D78" s="9">
        <f>ExpenseReport!$Q174</f>
        <v>0</v>
      </c>
      <c r="E78" s="73">
        <f>ExpenseReport!$V174</f>
        <v>0</v>
      </c>
      <c r="F78" s="46"/>
      <c r="G78" s="46"/>
      <c r="H78" s="9" t="str">
        <f>ExpenseReport!$AA174</f>
        <v/>
      </c>
      <c r="I78" s="10" t="str">
        <f>IF($D78=Keywords!$P$9,INDEX(CodingIndex!$A$4:$I$99,MATCH($C78,CodingIndex!$E$4:$E$99,0),6),"")</f>
        <v/>
      </c>
      <c r="J78" s="52" t="str">
        <f>IF($D78=Keywords!$P$9,INDEX(CodingIndex!$A$4:$I$99,MATCH($C78,CodingIndex!$E$4:$E$99,0),7),"")</f>
        <v/>
      </c>
      <c r="K78" s="74" t="str">
        <f>IFERROR(INDEX(CodingIndex!$A$4:$I$99,MATCH($C78,CodingIndex!$E$4:$E$99,0),9),"")</f>
        <v/>
      </c>
    </row>
    <row r="79" spans="1:11" x14ac:dyDescent="0.2">
      <c r="A79" s="62" t="s">
        <v>168</v>
      </c>
      <c r="B79" s="9">
        <v>72</v>
      </c>
      <c r="C79" s="1" t="str">
        <f>CONCATENATE(ExpenseReport!$AD$8," &gt; ",ExpenseReport!$G175)</f>
        <v xml:space="preserve">Non-Employee &gt; </v>
      </c>
      <c r="D79" s="9">
        <f>ExpenseReport!$Q175</f>
        <v>0</v>
      </c>
      <c r="E79" s="73">
        <f>ExpenseReport!$V175</f>
        <v>0</v>
      </c>
      <c r="F79" s="46"/>
      <c r="G79" s="46"/>
      <c r="H79" s="9" t="str">
        <f>ExpenseReport!$AA175</f>
        <v/>
      </c>
      <c r="I79" s="10" t="str">
        <f>IF($D79=Keywords!$P$9,INDEX(CodingIndex!$A$4:$I$99,MATCH($C79,CodingIndex!$E$4:$E$99,0),6),"")</f>
        <v/>
      </c>
      <c r="J79" s="52" t="str">
        <f>IF($D79=Keywords!$P$9,INDEX(CodingIndex!$A$4:$I$99,MATCH($C79,CodingIndex!$E$4:$E$99,0),7),"")</f>
        <v/>
      </c>
      <c r="K79" s="74" t="str">
        <f>IFERROR(INDEX(CodingIndex!$A$4:$I$99,MATCH($C79,CodingIndex!$E$4:$E$99,0),9),"")</f>
        <v/>
      </c>
    </row>
    <row r="80" spans="1:11" x14ac:dyDescent="0.2">
      <c r="A80" s="62" t="s">
        <v>168</v>
      </c>
      <c r="B80" s="9">
        <v>73</v>
      </c>
      <c r="C80" s="1" t="str">
        <f>CONCATENATE(ExpenseReport!$AD$8," &gt; ",ExpenseReport!$G176)</f>
        <v xml:space="preserve">Non-Employee &gt; </v>
      </c>
      <c r="D80" s="9">
        <f>ExpenseReport!$Q176</f>
        <v>0</v>
      </c>
      <c r="E80" s="73">
        <f>ExpenseReport!$V176</f>
        <v>0</v>
      </c>
      <c r="F80" s="46"/>
      <c r="G80" s="46"/>
      <c r="H80" s="9" t="str">
        <f>ExpenseReport!$AA176</f>
        <v/>
      </c>
      <c r="I80" s="10" t="str">
        <f>IF($D80=Keywords!$P$9,INDEX(CodingIndex!$A$4:$I$99,MATCH($C80,CodingIndex!$E$4:$E$99,0),6),"")</f>
        <v/>
      </c>
      <c r="J80" s="52" t="str">
        <f>IF($D80=Keywords!$P$9,INDEX(CodingIndex!$A$4:$I$99,MATCH($C80,CodingIndex!$E$4:$E$99,0),7),"")</f>
        <v/>
      </c>
      <c r="K80" s="74" t="str">
        <f>IFERROR(INDEX(CodingIndex!$A$4:$I$99,MATCH($C80,CodingIndex!$E$4:$E$99,0),9),"")</f>
        <v/>
      </c>
    </row>
    <row r="81" spans="1:11" x14ac:dyDescent="0.2">
      <c r="A81" s="62" t="s">
        <v>168</v>
      </c>
      <c r="B81" s="9">
        <v>74</v>
      </c>
      <c r="C81" s="1" t="str">
        <f>CONCATENATE(ExpenseReport!$AD$8," &gt; ",ExpenseReport!$G177)</f>
        <v xml:space="preserve">Non-Employee &gt; </v>
      </c>
      <c r="D81" s="9">
        <f>ExpenseReport!$Q177</f>
        <v>0</v>
      </c>
      <c r="E81" s="73">
        <f>ExpenseReport!$V177</f>
        <v>0</v>
      </c>
      <c r="F81" s="46"/>
      <c r="G81" s="46"/>
      <c r="H81" s="9" t="str">
        <f>ExpenseReport!$AA177</f>
        <v/>
      </c>
      <c r="I81" s="10" t="str">
        <f>IF($D81=Keywords!$P$9,INDEX(CodingIndex!$A$4:$I$99,MATCH($C81,CodingIndex!$E$4:$E$99,0),6),"")</f>
        <v/>
      </c>
      <c r="J81" s="52" t="str">
        <f>IF($D81=Keywords!$P$9,INDEX(CodingIndex!$A$4:$I$99,MATCH($C81,CodingIndex!$E$4:$E$99,0),7),"")</f>
        <v/>
      </c>
      <c r="K81" s="74" t="str">
        <f>IFERROR(INDEX(CodingIndex!$A$4:$I$99,MATCH($C81,CodingIndex!$E$4:$E$99,0),9),"")</f>
        <v/>
      </c>
    </row>
    <row r="82" spans="1:11" x14ac:dyDescent="0.2">
      <c r="A82" s="62" t="s">
        <v>168</v>
      </c>
      <c r="B82" s="20">
        <v>75</v>
      </c>
      <c r="C82" s="1" t="str">
        <f>CONCATENATE(ExpenseReport!$AD$8," &gt; ",ExpenseReport!$G178)</f>
        <v xml:space="preserve">Non-Employee &gt; </v>
      </c>
      <c r="D82" s="9">
        <f>ExpenseReport!$Q178</f>
        <v>0</v>
      </c>
      <c r="E82" s="73">
        <f>ExpenseReport!$V178</f>
        <v>0</v>
      </c>
      <c r="F82" s="46"/>
      <c r="G82" s="46"/>
      <c r="H82" s="9" t="str">
        <f>ExpenseReport!$AA178</f>
        <v/>
      </c>
      <c r="I82" s="10" t="str">
        <f>IF($D82=Keywords!$P$9,INDEX(CodingIndex!$A$4:$I$99,MATCH($C82,CodingIndex!$E$4:$E$99,0),6),"")</f>
        <v/>
      </c>
      <c r="J82" s="52" t="str">
        <f>IF($D82=Keywords!$P$9,INDEX(CodingIndex!$A$4:$I$99,MATCH($C82,CodingIndex!$E$4:$E$99,0),7),"")</f>
        <v/>
      </c>
      <c r="K82" s="74" t="str">
        <f>IFERROR(INDEX(CodingIndex!$A$4:$I$99,MATCH($C82,CodingIndex!$E$4:$E$99,0),9),"")</f>
        <v/>
      </c>
    </row>
    <row r="83" spans="1:11" x14ac:dyDescent="0.2">
      <c r="A83" s="62" t="s">
        <v>168</v>
      </c>
      <c r="B83" s="9">
        <v>76</v>
      </c>
      <c r="C83" s="1" t="str">
        <f>CONCATENATE(ExpenseReport!$AD$8," &gt; ",ExpenseReport!$G183)</f>
        <v>Non-Employee &gt; --Select--</v>
      </c>
      <c r="D83" s="9">
        <f>ExpenseReport!$Q183</f>
        <v>0</v>
      </c>
      <c r="E83" s="73">
        <f>ExpenseReport!$V183</f>
        <v>0</v>
      </c>
      <c r="F83" s="46"/>
      <c r="G83" s="46"/>
      <c r="H83" s="9" t="str">
        <f>ExpenseReport!$AA183</f>
        <v/>
      </c>
      <c r="I83" s="10" t="str">
        <f>IF($D83=Keywords!$P$9,INDEX(CodingIndex!$A$4:$I$99,MATCH($C83,CodingIndex!$E$4:$E$99,0),6),"")</f>
        <v/>
      </c>
      <c r="J83" s="52" t="str">
        <f>IF($D83=Keywords!$P$9,INDEX(CodingIndex!$A$4:$I$99,MATCH($C83,CodingIndex!$E$4:$E$99,0),7),"")</f>
        <v/>
      </c>
      <c r="K83" s="74" t="str">
        <f>IFERROR(INDEX(CodingIndex!$A$4:$I$99,MATCH($C83,CodingIndex!$E$4:$E$99,0),9),"")</f>
        <v/>
      </c>
    </row>
    <row r="84" spans="1:11" x14ac:dyDescent="0.2">
      <c r="A84" s="62" t="s">
        <v>168</v>
      </c>
      <c r="B84" s="9">
        <v>77</v>
      </c>
      <c r="C84" s="1" t="str">
        <f>CONCATENATE(ExpenseReport!$AD$8," &gt; ",ExpenseReport!$G184)</f>
        <v xml:space="preserve">Non-Employee &gt; </v>
      </c>
      <c r="D84" s="9">
        <f>ExpenseReport!$Q184</f>
        <v>0</v>
      </c>
      <c r="E84" s="73">
        <f>ExpenseReport!$V184</f>
        <v>0</v>
      </c>
      <c r="F84" s="46"/>
      <c r="G84" s="46"/>
      <c r="H84" s="9" t="str">
        <f>ExpenseReport!$AA184</f>
        <v/>
      </c>
      <c r="I84" s="10" t="str">
        <f>IF($D84=Keywords!$P$9,INDEX(CodingIndex!$A$4:$I$99,MATCH($C84,CodingIndex!$E$4:$E$99,0),6),"")</f>
        <v/>
      </c>
      <c r="J84" s="52" t="str">
        <f>IF($D84=Keywords!$P$9,INDEX(CodingIndex!$A$4:$I$99,MATCH($C84,CodingIndex!$E$4:$E$99,0),7),"")</f>
        <v/>
      </c>
      <c r="K84" s="74" t="str">
        <f>IFERROR(INDEX(CodingIndex!$A$4:$I$99,MATCH($C84,CodingIndex!$E$4:$E$99,0),9),"")</f>
        <v/>
      </c>
    </row>
    <row r="85" spans="1:11" x14ac:dyDescent="0.2">
      <c r="A85" s="62" t="s">
        <v>168</v>
      </c>
      <c r="B85" s="9">
        <v>78</v>
      </c>
      <c r="C85" s="1" t="str">
        <f>CONCATENATE(ExpenseReport!$AD$8," &gt; ",ExpenseReport!$G185)</f>
        <v xml:space="preserve">Non-Employee &gt; </v>
      </c>
      <c r="D85" s="9">
        <f>ExpenseReport!$Q185</f>
        <v>0</v>
      </c>
      <c r="E85" s="73">
        <f>ExpenseReport!$V185</f>
        <v>0</v>
      </c>
      <c r="F85" s="46"/>
      <c r="G85" s="46"/>
      <c r="H85" s="9" t="str">
        <f>ExpenseReport!$AA185</f>
        <v/>
      </c>
      <c r="I85" s="10" t="str">
        <f>IF($D85=Keywords!$P$9,INDEX(CodingIndex!$A$4:$I$99,MATCH($C85,CodingIndex!$E$4:$E$99,0),6),"")</f>
        <v/>
      </c>
      <c r="J85" s="52" t="str">
        <f>IF($D85=Keywords!$P$9,INDEX(CodingIndex!$A$4:$I$99,MATCH($C85,CodingIndex!$E$4:$E$99,0),7),"")</f>
        <v/>
      </c>
      <c r="K85" s="74" t="str">
        <f>IFERROR(INDEX(CodingIndex!$A$4:$I$99,MATCH($C85,CodingIndex!$E$4:$E$99,0),9),"")</f>
        <v/>
      </c>
    </row>
    <row r="86" spans="1:11" x14ac:dyDescent="0.2">
      <c r="A86" s="62" t="s">
        <v>168</v>
      </c>
      <c r="B86" s="9">
        <v>79</v>
      </c>
      <c r="C86" s="1" t="str">
        <f>CONCATENATE(ExpenseReport!$AD$8," &gt; ",ExpenseReport!$G186)</f>
        <v xml:space="preserve">Non-Employee &gt; </v>
      </c>
      <c r="D86" s="9">
        <f>ExpenseReport!$Q186</f>
        <v>0</v>
      </c>
      <c r="E86" s="73">
        <f>ExpenseReport!$V186</f>
        <v>0</v>
      </c>
      <c r="F86" s="46"/>
      <c r="G86" s="46"/>
      <c r="H86" s="9" t="str">
        <f>ExpenseReport!$AA186</f>
        <v/>
      </c>
      <c r="I86" s="10" t="str">
        <f>IF($D86=Keywords!$P$9,INDEX(CodingIndex!$A$4:$I$99,MATCH($C86,CodingIndex!$E$4:$E$99,0),6),"")</f>
        <v/>
      </c>
      <c r="J86" s="52" t="str">
        <f>IF($D86=Keywords!$P$9,INDEX(CodingIndex!$A$4:$I$99,MATCH($C86,CodingIndex!$E$4:$E$99,0),7),"")</f>
        <v/>
      </c>
      <c r="K86" s="74" t="str">
        <f>IFERROR(INDEX(CodingIndex!$A$4:$I$99,MATCH($C86,CodingIndex!$E$4:$E$99,0),9),"")</f>
        <v/>
      </c>
    </row>
    <row r="87" spans="1:11" x14ac:dyDescent="0.2">
      <c r="A87" s="62" t="s">
        <v>168</v>
      </c>
      <c r="B87" s="9">
        <v>80</v>
      </c>
      <c r="C87" s="1" t="str">
        <f>CONCATENATE(ExpenseReport!$AD$8," &gt; ",ExpenseReport!$G187)</f>
        <v xml:space="preserve">Non-Employee &gt; </v>
      </c>
      <c r="D87" s="9">
        <f>ExpenseReport!$Q187</f>
        <v>0</v>
      </c>
      <c r="E87" s="73">
        <f>ExpenseReport!$V187</f>
        <v>0</v>
      </c>
      <c r="F87" s="46"/>
      <c r="G87" s="46"/>
      <c r="H87" s="9" t="str">
        <f>ExpenseReport!$AA187</f>
        <v/>
      </c>
      <c r="I87" s="10" t="str">
        <f>IF($D87=Keywords!$P$9,INDEX(CodingIndex!$A$4:$I$99,MATCH($C87,CodingIndex!$E$4:$E$99,0),6),"")</f>
        <v/>
      </c>
      <c r="J87" s="52" t="str">
        <f>IF($D87=Keywords!$P$9,INDEX(CodingIndex!$A$4:$I$99,MATCH($C87,CodingIndex!$E$4:$E$99,0),7),"")</f>
        <v/>
      </c>
      <c r="K87" s="74" t="str">
        <f>IFERROR(INDEX(CodingIndex!$A$4:$I$99,MATCH($C87,CodingIndex!$E$4:$E$99,0),9),"")</f>
        <v/>
      </c>
    </row>
    <row r="88" spans="1:11" x14ac:dyDescent="0.2">
      <c r="A88" s="62" t="s">
        <v>168</v>
      </c>
      <c r="B88" s="9">
        <v>81</v>
      </c>
      <c r="C88" s="1" t="str">
        <f>CONCATENATE(ExpenseReport!$AD$8," &gt; ",ExpenseReport!$G188)</f>
        <v xml:space="preserve">Non-Employee &gt; </v>
      </c>
      <c r="D88" s="9">
        <f>ExpenseReport!$Q188</f>
        <v>0</v>
      </c>
      <c r="E88" s="73">
        <f>ExpenseReport!$V188</f>
        <v>0</v>
      </c>
      <c r="F88" s="46"/>
      <c r="G88" s="46"/>
      <c r="H88" s="9" t="str">
        <f>ExpenseReport!$AA188</f>
        <v/>
      </c>
      <c r="I88" s="10" t="str">
        <f>IF($D88=Keywords!$P$9,INDEX(CodingIndex!$A$4:$I$99,MATCH($C88,CodingIndex!$E$4:$E$99,0),6),"")</f>
        <v/>
      </c>
      <c r="J88" s="52" t="str">
        <f>IF($D88=Keywords!$P$9,INDEX(CodingIndex!$A$4:$I$99,MATCH($C88,CodingIndex!$E$4:$E$99,0),7),"")</f>
        <v/>
      </c>
      <c r="K88" s="74" t="str">
        <f>IFERROR(INDEX(CodingIndex!$A$4:$I$99,MATCH($C88,CodingIndex!$E$4:$E$99,0),9),"")</f>
        <v/>
      </c>
    </row>
    <row r="89" spans="1:11" x14ac:dyDescent="0.2">
      <c r="A89" s="62" t="s">
        <v>168</v>
      </c>
      <c r="B89" s="9">
        <v>82</v>
      </c>
      <c r="C89" s="1" t="str">
        <f>CONCATENATE(ExpenseReport!$AD$8," &gt; ",ExpenseReport!$G189)</f>
        <v xml:space="preserve">Non-Employee &gt; </v>
      </c>
      <c r="D89" s="9">
        <f>ExpenseReport!$Q189</f>
        <v>0</v>
      </c>
      <c r="E89" s="73">
        <f>ExpenseReport!$V189</f>
        <v>0</v>
      </c>
      <c r="F89" s="46"/>
      <c r="G89" s="46"/>
      <c r="H89" s="9" t="str">
        <f>ExpenseReport!$AA189</f>
        <v/>
      </c>
      <c r="I89" s="10" t="str">
        <f>IF($D89=Keywords!$P$9,INDEX(CodingIndex!$A$4:$I$99,MATCH($C89,CodingIndex!$E$4:$E$99,0),6),"")</f>
        <v/>
      </c>
      <c r="J89" s="52" t="str">
        <f>IF($D89=Keywords!$P$9,INDEX(CodingIndex!$A$4:$I$99,MATCH($C89,CodingIndex!$E$4:$E$99,0),7),"")</f>
        <v/>
      </c>
      <c r="K89" s="74" t="str">
        <f>IFERROR(INDEX(CodingIndex!$A$4:$I$99,MATCH($C89,CodingIndex!$E$4:$E$99,0),9),"")</f>
        <v/>
      </c>
    </row>
    <row r="90" spans="1:11" x14ac:dyDescent="0.2">
      <c r="A90" s="62" t="s">
        <v>168</v>
      </c>
      <c r="B90" s="9">
        <v>83</v>
      </c>
      <c r="C90" s="1" t="str">
        <f>CONCATENATE(ExpenseReport!$AD$8," &gt; ",ExpenseReport!$G190)</f>
        <v xml:space="preserve">Non-Employee &gt; </v>
      </c>
      <c r="D90" s="9">
        <f>ExpenseReport!$Q190</f>
        <v>0</v>
      </c>
      <c r="E90" s="73">
        <f>ExpenseReport!$V190</f>
        <v>0</v>
      </c>
      <c r="F90" s="46"/>
      <c r="G90" s="46"/>
      <c r="H90" s="9" t="str">
        <f>ExpenseReport!$AA190</f>
        <v/>
      </c>
      <c r="I90" s="10" t="str">
        <f>IF($D90=Keywords!$P$9,INDEX(CodingIndex!$A$4:$I$99,MATCH($C90,CodingIndex!$E$4:$E$99,0),6),"")</f>
        <v/>
      </c>
      <c r="J90" s="52" t="str">
        <f>IF($D90=Keywords!$P$9,INDEX(CodingIndex!$A$4:$I$99,MATCH($C90,CodingIndex!$E$4:$E$99,0),7),"")</f>
        <v/>
      </c>
      <c r="K90" s="74" t="str">
        <f>IFERROR(INDEX(CodingIndex!$A$4:$I$99,MATCH($C90,CodingIndex!$E$4:$E$99,0),9),"")</f>
        <v/>
      </c>
    </row>
    <row r="91" spans="1:11" x14ac:dyDescent="0.2">
      <c r="A91" s="62" t="s">
        <v>168</v>
      </c>
      <c r="B91" s="9">
        <v>84</v>
      </c>
      <c r="C91" s="1" t="str">
        <f>CONCATENATE(ExpenseReport!$AD$8," &gt; ",ExpenseReport!$G191)</f>
        <v xml:space="preserve">Non-Employee &gt; </v>
      </c>
      <c r="D91" s="9">
        <f>ExpenseReport!$Q191</f>
        <v>0</v>
      </c>
      <c r="E91" s="73">
        <f>ExpenseReport!$V191</f>
        <v>0</v>
      </c>
      <c r="F91" s="46"/>
      <c r="G91" s="46"/>
      <c r="H91" s="9" t="str">
        <f>ExpenseReport!$AA191</f>
        <v/>
      </c>
      <c r="I91" s="10" t="str">
        <f>IF($D91=Keywords!$P$9,INDEX(CodingIndex!$A$4:$I$99,MATCH($C91,CodingIndex!$E$4:$E$99,0),6),"")</f>
        <v/>
      </c>
      <c r="J91" s="52" t="str">
        <f>IF($D91=Keywords!$P$9,INDEX(CodingIndex!$A$4:$I$99,MATCH($C91,CodingIndex!$E$4:$E$99,0),7),"")</f>
        <v/>
      </c>
      <c r="K91" s="74" t="str">
        <f>IFERROR(INDEX(CodingIndex!$A$4:$I$99,MATCH($C91,CodingIndex!$E$4:$E$99,0),9),"")</f>
        <v/>
      </c>
    </row>
    <row r="92" spans="1:11" x14ac:dyDescent="0.2">
      <c r="A92" s="62" t="s">
        <v>168</v>
      </c>
      <c r="B92" s="9">
        <v>85</v>
      </c>
      <c r="C92" s="1" t="str">
        <f>CONCATENATE(ExpenseReport!$AD$8," &gt; ",ExpenseReport!$G192)</f>
        <v xml:space="preserve">Non-Employee &gt; </v>
      </c>
      <c r="D92" s="9">
        <f>ExpenseReport!$Q192</f>
        <v>0</v>
      </c>
      <c r="E92" s="73">
        <f>ExpenseReport!$V192</f>
        <v>0</v>
      </c>
      <c r="F92" s="46"/>
      <c r="G92" s="46"/>
      <c r="H92" s="9" t="str">
        <f>ExpenseReport!$AA192</f>
        <v/>
      </c>
      <c r="I92" s="10" t="str">
        <f>IF($D92=Keywords!$P$9,INDEX(CodingIndex!$A$4:$I$99,MATCH($C92,CodingIndex!$E$4:$E$99,0),6),"")</f>
        <v/>
      </c>
      <c r="J92" s="52" t="str">
        <f>IF($D92=Keywords!$P$9,INDEX(CodingIndex!$A$4:$I$99,MATCH($C92,CodingIndex!$E$4:$E$99,0),7),"")</f>
        <v/>
      </c>
      <c r="K92" s="74" t="str">
        <f>IFERROR(INDEX(CodingIndex!$A$4:$I$99,MATCH($C92,CodingIndex!$E$4:$E$99,0),9),"")</f>
        <v/>
      </c>
    </row>
    <row r="93" spans="1:11" x14ac:dyDescent="0.2">
      <c r="A93" s="62" t="s">
        <v>168</v>
      </c>
      <c r="B93" s="9">
        <v>86</v>
      </c>
      <c r="C93" s="1" t="str">
        <f>CONCATENATE(ExpenseReport!$AD$8," &gt; ",ExpenseReport!$G193)</f>
        <v xml:space="preserve">Non-Employee &gt; </v>
      </c>
      <c r="D93" s="9">
        <f>ExpenseReport!$Q193</f>
        <v>0</v>
      </c>
      <c r="E93" s="73">
        <f>ExpenseReport!$V193</f>
        <v>0</v>
      </c>
      <c r="F93" s="46"/>
      <c r="G93" s="46"/>
      <c r="H93" s="9" t="str">
        <f>ExpenseReport!$AA193</f>
        <v/>
      </c>
      <c r="I93" s="10" t="str">
        <f>IF($D93=Keywords!$P$9,INDEX(CodingIndex!$A$4:$I$99,MATCH($C93,CodingIndex!$E$4:$E$99,0),6),"")</f>
        <v/>
      </c>
      <c r="J93" s="52" t="str">
        <f>IF($D93=Keywords!$P$9,INDEX(CodingIndex!$A$4:$I$99,MATCH($C93,CodingIndex!$E$4:$E$99,0),7),"")</f>
        <v/>
      </c>
      <c r="K93" s="74" t="str">
        <f>IFERROR(INDEX(CodingIndex!$A$4:$I$99,MATCH($C93,CodingIndex!$E$4:$E$99,0),9),"")</f>
        <v/>
      </c>
    </row>
    <row r="94" spans="1:11" x14ac:dyDescent="0.2">
      <c r="A94" s="62" t="s">
        <v>168</v>
      </c>
      <c r="B94" s="9">
        <v>87</v>
      </c>
      <c r="C94" s="1" t="str">
        <f>CONCATENATE(ExpenseReport!$AD$8," &gt; ",ExpenseReport!$G194)</f>
        <v xml:space="preserve">Non-Employee &gt; </v>
      </c>
      <c r="D94" s="9">
        <f>ExpenseReport!$Q194</f>
        <v>0</v>
      </c>
      <c r="E94" s="73">
        <f>ExpenseReport!$V194</f>
        <v>0</v>
      </c>
      <c r="F94" s="46"/>
      <c r="G94" s="46"/>
      <c r="H94" s="9" t="str">
        <f>ExpenseReport!$AA194</f>
        <v/>
      </c>
      <c r="I94" s="10" t="str">
        <f>IF($D94=Keywords!$P$9,INDEX(CodingIndex!$A$4:$I$99,MATCH($C94,CodingIndex!$E$4:$E$99,0),6),"")</f>
        <v/>
      </c>
      <c r="J94" s="52" t="str">
        <f>IF($D94=Keywords!$P$9,INDEX(CodingIndex!$A$4:$I$99,MATCH($C94,CodingIndex!$E$4:$E$99,0),7),"")</f>
        <v/>
      </c>
      <c r="K94" s="74" t="str">
        <f>IFERROR(INDEX(CodingIndex!$A$4:$I$99,MATCH($C94,CodingIndex!$E$4:$E$99,0),9),"")</f>
        <v/>
      </c>
    </row>
    <row r="95" spans="1:11" x14ac:dyDescent="0.2">
      <c r="A95" s="62" t="s">
        <v>168</v>
      </c>
      <c r="B95" s="9">
        <v>88</v>
      </c>
      <c r="C95" s="1" t="str">
        <f>CONCATENATE(ExpenseReport!$AD$8," &gt; ",ExpenseReport!$G195)</f>
        <v xml:space="preserve">Non-Employee &gt; </v>
      </c>
      <c r="D95" s="9">
        <f>ExpenseReport!$Q195</f>
        <v>0</v>
      </c>
      <c r="E95" s="73">
        <f>ExpenseReport!$V195</f>
        <v>0</v>
      </c>
      <c r="F95" s="46"/>
      <c r="G95" s="46"/>
      <c r="H95" s="9" t="str">
        <f>ExpenseReport!$AA195</f>
        <v/>
      </c>
      <c r="I95" s="10" t="str">
        <f>IF($D95=Keywords!$P$9,INDEX(CodingIndex!$A$4:$I$99,MATCH($C95,CodingIndex!$E$4:$E$99,0),6),"")</f>
        <v/>
      </c>
      <c r="J95" s="52" t="str">
        <f>IF($D95=Keywords!$P$9,INDEX(CodingIndex!$A$4:$I$99,MATCH($C95,CodingIndex!$E$4:$E$99,0),7),"")</f>
        <v/>
      </c>
      <c r="K95" s="74" t="str">
        <f>IFERROR(INDEX(CodingIndex!$A$4:$I$99,MATCH($C95,CodingIndex!$E$4:$E$99,0),9),"")</f>
        <v/>
      </c>
    </row>
    <row r="96" spans="1:11" x14ac:dyDescent="0.2">
      <c r="A96" s="62" t="s">
        <v>168</v>
      </c>
      <c r="B96" s="9">
        <v>89</v>
      </c>
      <c r="C96" s="1" t="str">
        <f>CONCATENATE(ExpenseReport!$AD$8," &gt; ",ExpenseReport!$G196)</f>
        <v xml:space="preserve">Non-Employee &gt; </v>
      </c>
      <c r="D96" s="9">
        <f>ExpenseReport!$Q196</f>
        <v>0</v>
      </c>
      <c r="E96" s="73">
        <f>ExpenseReport!$V196</f>
        <v>0</v>
      </c>
      <c r="F96" s="46"/>
      <c r="G96" s="46"/>
      <c r="H96" s="9" t="str">
        <f>ExpenseReport!$AA196</f>
        <v/>
      </c>
      <c r="I96" s="10" t="str">
        <f>IF($D96=Keywords!$P$9,INDEX(CodingIndex!$A$4:$I$99,MATCH($C96,CodingIndex!$E$4:$E$99,0),6),"")</f>
        <v/>
      </c>
      <c r="J96" s="52" t="str">
        <f>IF($D96=Keywords!$P$9,INDEX(CodingIndex!$A$4:$I$99,MATCH($C96,CodingIndex!$E$4:$E$99,0),7),"")</f>
        <v/>
      </c>
      <c r="K96" s="74" t="str">
        <f>IFERROR(INDEX(CodingIndex!$A$4:$I$99,MATCH($C96,CodingIndex!$E$4:$E$99,0),9),"")</f>
        <v/>
      </c>
    </row>
    <row r="97" spans="1:11" x14ac:dyDescent="0.2">
      <c r="A97" s="62" t="s">
        <v>168</v>
      </c>
      <c r="B97" s="9">
        <v>90</v>
      </c>
      <c r="C97" s="1" t="str">
        <f>CONCATENATE(ExpenseReport!$AD$8," &gt; ",ExpenseReport!$G197)</f>
        <v xml:space="preserve">Non-Employee &gt; </v>
      </c>
      <c r="D97" s="9">
        <f>ExpenseReport!$Q197</f>
        <v>0</v>
      </c>
      <c r="E97" s="73">
        <f>ExpenseReport!$V197</f>
        <v>0</v>
      </c>
      <c r="F97" s="46"/>
      <c r="G97" s="46"/>
      <c r="H97" s="9" t="str">
        <f>ExpenseReport!$AA197</f>
        <v/>
      </c>
      <c r="I97" s="10" t="str">
        <f>IF($D97=Keywords!$P$9,INDEX(CodingIndex!$A$4:$I$99,MATCH($C97,CodingIndex!$E$4:$E$99,0),6),"")</f>
        <v/>
      </c>
      <c r="J97" s="52" t="str">
        <f>IF($D97=Keywords!$P$9,INDEX(CodingIndex!$A$4:$I$99,MATCH($C97,CodingIndex!$E$4:$E$99,0),7),"")</f>
        <v/>
      </c>
      <c r="K97" s="74" t="str">
        <f>IFERROR(INDEX(CodingIndex!$A$4:$I$99,MATCH($C97,CodingIndex!$E$4:$E$99,0),9),"")</f>
        <v/>
      </c>
    </row>
    <row r="98" spans="1:11" x14ac:dyDescent="0.2">
      <c r="A98" s="62" t="s">
        <v>168</v>
      </c>
      <c r="B98" s="9">
        <v>91</v>
      </c>
      <c r="C98" s="1" t="str">
        <f>CONCATENATE(ExpenseReport!$AD$8," &gt; ",ExpenseReport!$G198)</f>
        <v xml:space="preserve">Non-Employee &gt; </v>
      </c>
      <c r="D98" s="9">
        <f>ExpenseReport!$Q198</f>
        <v>0</v>
      </c>
      <c r="E98" s="73">
        <f>ExpenseReport!$V198</f>
        <v>0</v>
      </c>
      <c r="F98" s="46"/>
      <c r="G98" s="46"/>
      <c r="H98" s="9" t="str">
        <f>ExpenseReport!$AA198</f>
        <v/>
      </c>
      <c r="I98" s="10" t="str">
        <f>IF($D98=Keywords!$P$9,INDEX(CodingIndex!$A$4:$I$99,MATCH($C98,CodingIndex!$E$4:$E$99,0),6),"")</f>
        <v/>
      </c>
      <c r="J98" s="52" t="str">
        <f>IF($D98=Keywords!$P$9,INDEX(CodingIndex!$A$4:$I$99,MATCH($C98,CodingIndex!$E$4:$E$99,0),7),"")</f>
        <v/>
      </c>
      <c r="K98" s="74" t="str">
        <f>IFERROR(INDEX(CodingIndex!$A$4:$I$99,MATCH($C98,CodingIndex!$E$4:$E$99,0),9),"")</f>
        <v/>
      </c>
    </row>
    <row r="99" spans="1:11" x14ac:dyDescent="0.2">
      <c r="A99" s="62" t="s">
        <v>168</v>
      </c>
      <c r="B99" s="9">
        <v>92</v>
      </c>
      <c r="C99" s="1" t="str">
        <f>CONCATENATE(ExpenseReport!$AD$8," &gt; ",ExpenseReport!$G199)</f>
        <v xml:space="preserve">Non-Employee &gt; </v>
      </c>
      <c r="D99" s="9">
        <f>ExpenseReport!$Q199</f>
        <v>0</v>
      </c>
      <c r="E99" s="73">
        <f>ExpenseReport!$V199</f>
        <v>0</v>
      </c>
      <c r="F99" s="46"/>
      <c r="G99" s="46"/>
      <c r="H99" s="9" t="str">
        <f>ExpenseReport!$AA199</f>
        <v/>
      </c>
      <c r="I99" s="10" t="str">
        <f>IF($D99=Keywords!$P$9,INDEX(CodingIndex!$A$4:$I$99,MATCH($C99,CodingIndex!$E$4:$E$99,0),6),"")</f>
        <v/>
      </c>
      <c r="J99" s="52" t="str">
        <f>IF($D99=Keywords!$P$9,INDEX(CodingIndex!$A$4:$I$99,MATCH($C99,CodingIndex!$E$4:$E$99,0),7),"")</f>
        <v/>
      </c>
      <c r="K99" s="74" t="str">
        <f>IFERROR(INDEX(CodingIndex!$A$4:$I$99,MATCH($C99,CodingIndex!$E$4:$E$99,0),9),"")</f>
        <v/>
      </c>
    </row>
    <row r="100" spans="1:11" x14ac:dyDescent="0.2">
      <c r="A100" s="62" t="s">
        <v>168</v>
      </c>
      <c r="B100" s="9">
        <v>93</v>
      </c>
      <c r="C100" s="1" t="str">
        <f>CONCATENATE(ExpenseReport!$AD$8," &gt; ",ExpenseReport!$G200)</f>
        <v xml:space="preserve">Non-Employee &gt; </v>
      </c>
      <c r="D100" s="9">
        <f>ExpenseReport!$Q200</f>
        <v>0</v>
      </c>
      <c r="E100" s="73">
        <f>ExpenseReport!$V200</f>
        <v>0</v>
      </c>
      <c r="F100" s="46"/>
      <c r="G100" s="46"/>
      <c r="H100" s="9" t="str">
        <f>ExpenseReport!$AA200</f>
        <v/>
      </c>
      <c r="I100" s="10" t="str">
        <f>IF($D100=Keywords!$P$9,INDEX(CodingIndex!$A$4:$I$99,MATCH($C100,CodingIndex!$E$4:$E$99,0),6),"")</f>
        <v/>
      </c>
      <c r="J100" s="52" t="str">
        <f>IF($D100=Keywords!$P$9,INDEX(CodingIndex!$A$4:$I$99,MATCH($C100,CodingIndex!$E$4:$E$99,0),7),"")</f>
        <v/>
      </c>
      <c r="K100" s="74" t="str">
        <f>IFERROR(INDEX(CodingIndex!$A$4:$I$99,MATCH($C100,CodingIndex!$E$4:$E$99,0),9),"")</f>
        <v/>
      </c>
    </row>
    <row r="101" spans="1:11" x14ac:dyDescent="0.2">
      <c r="A101" s="62" t="s">
        <v>168</v>
      </c>
      <c r="B101" s="9">
        <v>94</v>
      </c>
      <c r="C101" s="1" t="str">
        <f>CONCATENATE(ExpenseReport!$AD$8," &gt; ",ExpenseReport!$G201)</f>
        <v xml:space="preserve">Non-Employee &gt; </v>
      </c>
      <c r="D101" s="9">
        <f>ExpenseReport!$Q201</f>
        <v>0</v>
      </c>
      <c r="E101" s="73">
        <f>ExpenseReport!$V201</f>
        <v>0</v>
      </c>
      <c r="F101" s="46"/>
      <c r="G101" s="46"/>
      <c r="H101" s="9" t="str">
        <f>ExpenseReport!$AA201</f>
        <v/>
      </c>
      <c r="I101" s="10" t="str">
        <f>IF($D101=Keywords!$P$9,INDEX(CodingIndex!$A$4:$I$99,MATCH($C101,CodingIndex!$E$4:$E$99,0),6),"")</f>
        <v/>
      </c>
      <c r="J101" s="52" t="str">
        <f>IF($D101=Keywords!$P$9,INDEX(CodingIndex!$A$4:$I$99,MATCH($C101,CodingIndex!$E$4:$E$99,0),7),"")</f>
        <v/>
      </c>
      <c r="K101" s="74" t="str">
        <f>IFERROR(INDEX(CodingIndex!$A$4:$I$99,MATCH($C101,CodingIndex!$E$4:$E$99,0),9),"")</f>
        <v/>
      </c>
    </row>
    <row r="102" spans="1:11" x14ac:dyDescent="0.2">
      <c r="A102" s="62" t="s">
        <v>168</v>
      </c>
      <c r="B102" s="9">
        <v>95</v>
      </c>
      <c r="C102" s="1" t="str">
        <f>CONCATENATE(ExpenseReport!$AD$8," &gt; ",ExpenseReport!$G202)</f>
        <v xml:space="preserve">Non-Employee &gt; </v>
      </c>
      <c r="D102" s="9">
        <f>ExpenseReport!$Q202</f>
        <v>0</v>
      </c>
      <c r="E102" s="73">
        <f>ExpenseReport!$V202</f>
        <v>0</v>
      </c>
      <c r="F102" s="46"/>
      <c r="G102" s="46"/>
      <c r="H102" s="9" t="str">
        <f>ExpenseReport!$AA202</f>
        <v/>
      </c>
      <c r="I102" s="10" t="str">
        <f>IF($D102=Keywords!$P$9,INDEX(CodingIndex!$A$4:$I$99,MATCH($C102,CodingIndex!$E$4:$E$99,0),6),"")</f>
        <v/>
      </c>
      <c r="J102" s="52" t="str">
        <f>IF($D102=Keywords!$P$9,INDEX(CodingIndex!$A$4:$I$99,MATCH($C102,CodingIndex!$E$4:$E$99,0),7),"")</f>
        <v/>
      </c>
      <c r="K102" s="74" t="str">
        <f>IFERROR(INDEX(CodingIndex!$A$4:$I$99,MATCH($C102,CodingIndex!$E$4:$E$99,0),9),"")</f>
        <v/>
      </c>
    </row>
    <row r="103" spans="1:11" x14ac:dyDescent="0.2">
      <c r="A103" s="62" t="s">
        <v>168</v>
      </c>
      <c r="B103" s="9">
        <v>96</v>
      </c>
      <c r="C103" s="1" t="str">
        <f>CONCATENATE(ExpenseReport!$AD$8," &gt; ",ExpenseReport!$G203)</f>
        <v xml:space="preserve">Non-Employee &gt; </v>
      </c>
      <c r="D103" s="9">
        <f>ExpenseReport!$Q203</f>
        <v>0</v>
      </c>
      <c r="E103" s="73">
        <f>ExpenseReport!$V203</f>
        <v>0</v>
      </c>
      <c r="F103" s="46"/>
      <c r="G103" s="46"/>
      <c r="H103" s="9" t="str">
        <f>ExpenseReport!$AA203</f>
        <v/>
      </c>
      <c r="I103" s="10" t="str">
        <f>IF($D103=Keywords!$P$9,INDEX(CodingIndex!$A$4:$I$99,MATCH($C103,CodingIndex!$E$4:$E$99,0),6),"")</f>
        <v/>
      </c>
      <c r="J103" s="52" t="str">
        <f>IF($D103=Keywords!$P$9,INDEX(CodingIndex!$A$4:$I$99,MATCH($C103,CodingIndex!$E$4:$E$99,0),7),"")</f>
        <v/>
      </c>
      <c r="K103" s="74" t="str">
        <f>IFERROR(INDEX(CodingIndex!$A$4:$I$99,MATCH($C103,CodingIndex!$E$4:$E$99,0),9),"")</f>
        <v/>
      </c>
    </row>
    <row r="104" spans="1:11" x14ac:dyDescent="0.2">
      <c r="A104" s="62" t="s">
        <v>168</v>
      </c>
      <c r="B104" s="9">
        <v>97</v>
      </c>
      <c r="C104" s="1" t="str">
        <f>CONCATENATE(ExpenseReport!$AD$8," &gt; ",ExpenseReport!$G204)</f>
        <v xml:space="preserve">Non-Employee &gt; </v>
      </c>
      <c r="D104" s="9">
        <f>ExpenseReport!$Q204</f>
        <v>0</v>
      </c>
      <c r="E104" s="73">
        <f>ExpenseReport!$V204</f>
        <v>0</v>
      </c>
      <c r="F104" s="46"/>
      <c r="G104" s="46"/>
      <c r="H104" s="9" t="str">
        <f>ExpenseReport!$AA204</f>
        <v/>
      </c>
      <c r="I104" s="10" t="str">
        <f>IF($D104=Keywords!$P$9,INDEX(CodingIndex!$A$4:$I$99,MATCH($C104,CodingIndex!$E$4:$E$99,0),6),"")</f>
        <v/>
      </c>
      <c r="J104" s="52" t="str">
        <f>IF($D104=Keywords!$P$9,INDEX(CodingIndex!$A$4:$I$99,MATCH($C104,CodingIndex!$E$4:$E$99,0),7),"")</f>
        <v/>
      </c>
      <c r="K104" s="74" t="str">
        <f>IFERROR(INDEX(CodingIndex!$A$4:$I$99,MATCH($C104,CodingIndex!$E$4:$E$99,0),9),"")</f>
        <v/>
      </c>
    </row>
    <row r="105" spans="1:11" x14ac:dyDescent="0.2">
      <c r="A105" s="62" t="s">
        <v>168</v>
      </c>
      <c r="B105" s="9">
        <v>98</v>
      </c>
      <c r="C105" s="1" t="str">
        <f>CONCATENATE(ExpenseReport!$AD$8," &gt; ",ExpenseReport!$G205)</f>
        <v xml:space="preserve">Non-Employee &gt; </v>
      </c>
      <c r="D105" s="9">
        <f>ExpenseReport!$Q205</f>
        <v>0</v>
      </c>
      <c r="E105" s="73">
        <f>ExpenseReport!$V205</f>
        <v>0</v>
      </c>
      <c r="F105" s="46"/>
      <c r="G105" s="46"/>
      <c r="H105" s="9" t="str">
        <f>ExpenseReport!$AA205</f>
        <v/>
      </c>
      <c r="I105" s="10" t="str">
        <f>IF($D105=Keywords!$P$9,INDEX(CodingIndex!$A$4:$I$99,MATCH($C105,CodingIndex!$E$4:$E$99,0),6),"")</f>
        <v/>
      </c>
      <c r="J105" s="52" t="str">
        <f>IF($D105=Keywords!$P$9,INDEX(CodingIndex!$A$4:$I$99,MATCH($C105,CodingIndex!$E$4:$E$99,0),7),"")</f>
        <v/>
      </c>
      <c r="K105" s="74" t="str">
        <f>IFERROR(INDEX(CodingIndex!$A$4:$I$99,MATCH($C105,CodingIndex!$E$4:$E$99,0),9),"")</f>
        <v/>
      </c>
    </row>
    <row r="106" spans="1:11" x14ac:dyDescent="0.2">
      <c r="A106" s="62" t="s">
        <v>168</v>
      </c>
      <c r="B106" s="9">
        <v>99</v>
      </c>
      <c r="C106" s="1" t="str">
        <f>CONCATENATE(ExpenseReport!$AD$8," &gt; ",ExpenseReport!$G206)</f>
        <v xml:space="preserve">Non-Employee &gt; </v>
      </c>
      <c r="D106" s="9">
        <f>ExpenseReport!$Q206</f>
        <v>0</v>
      </c>
      <c r="E106" s="73">
        <f>ExpenseReport!$V206</f>
        <v>0</v>
      </c>
      <c r="F106" s="46"/>
      <c r="G106" s="46"/>
      <c r="H106" s="9" t="str">
        <f>ExpenseReport!$AA206</f>
        <v/>
      </c>
      <c r="I106" s="10" t="str">
        <f>IF($D106=Keywords!$P$9,INDEX(CodingIndex!$A$4:$I$99,MATCH($C106,CodingIndex!$E$4:$E$99,0),6),"")</f>
        <v/>
      </c>
      <c r="J106" s="52" t="str">
        <f>IF($D106=Keywords!$P$9,INDEX(CodingIndex!$A$4:$I$99,MATCH($C106,CodingIndex!$E$4:$E$99,0),7),"")</f>
        <v/>
      </c>
      <c r="K106" s="74" t="str">
        <f>IFERROR(INDEX(CodingIndex!$A$4:$I$99,MATCH($C106,CodingIndex!$E$4:$E$99,0),9),"")</f>
        <v/>
      </c>
    </row>
    <row r="107" spans="1:11" x14ac:dyDescent="0.2">
      <c r="A107" s="62" t="s">
        <v>168</v>
      </c>
      <c r="B107" s="9">
        <v>100</v>
      </c>
      <c r="C107" s="1" t="str">
        <f>CONCATENATE(ExpenseReport!$AD$8," &gt; ",ExpenseReport!$G207)</f>
        <v xml:space="preserve">Non-Employee &gt; </v>
      </c>
      <c r="D107" s="9">
        <f>ExpenseReport!$Q207</f>
        <v>0</v>
      </c>
      <c r="E107" s="73">
        <f>ExpenseReport!$V207</f>
        <v>0</v>
      </c>
      <c r="F107" s="46"/>
      <c r="G107" s="46"/>
      <c r="H107" s="9" t="str">
        <f>ExpenseReport!$AA207</f>
        <v/>
      </c>
      <c r="I107" s="10" t="str">
        <f>IF($D107=Keywords!$P$9,INDEX(CodingIndex!$A$4:$I$99,MATCH($C107,CodingIndex!$E$4:$E$99,0),6),"")</f>
        <v/>
      </c>
      <c r="J107" s="52" t="str">
        <f>IF($D107=Keywords!$P$9,INDEX(CodingIndex!$A$4:$I$99,MATCH($C107,CodingIndex!$E$4:$E$99,0),7),"")</f>
        <v/>
      </c>
      <c r="K107" s="74" t="str">
        <f>IFERROR(INDEX(CodingIndex!$A$4:$I$99,MATCH($C107,CodingIndex!$E$4:$E$99,0),9),"")</f>
        <v/>
      </c>
    </row>
    <row r="108" spans="1:11" x14ac:dyDescent="0.2">
      <c r="A108" s="62" t="s">
        <v>168</v>
      </c>
      <c r="B108" s="9">
        <v>101</v>
      </c>
      <c r="C108" s="1" t="str">
        <f>CONCATENATE(ExpenseReport!$AD$8," &gt; ",ExpenseReport!$G208)</f>
        <v xml:space="preserve">Non-Employee &gt; </v>
      </c>
      <c r="D108" s="9">
        <f>ExpenseReport!$Q208</f>
        <v>0</v>
      </c>
      <c r="E108" s="73">
        <f>ExpenseReport!$V208</f>
        <v>0</v>
      </c>
      <c r="F108" s="46"/>
      <c r="G108" s="46"/>
      <c r="H108" s="9" t="str">
        <f>ExpenseReport!$AA208</f>
        <v/>
      </c>
      <c r="I108" s="10" t="str">
        <f>IF($D108=Keywords!$P$9,INDEX(CodingIndex!$A$4:$I$99,MATCH($C108,CodingIndex!$E$4:$E$99,0),6),"")</f>
        <v/>
      </c>
      <c r="J108" s="52" t="str">
        <f>IF($D108=Keywords!$P$9,INDEX(CodingIndex!$A$4:$I$99,MATCH($C108,CodingIndex!$E$4:$E$99,0),7),"")</f>
        <v/>
      </c>
      <c r="K108" s="74" t="str">
        <f>IFERROR(INDEX(CodingIndex!$A$4:$I$99,MATCH($C108,CodingIndex!$E$4:$E$99,0),9),"")</f>
        <v/>
      </c>
    </row>
    <row r="109" spans="1:11" x14ac:dyDescent="0.2">
      <c r="A109" s="62" t="s">
        <v>168</v>
      </c>
      <c r="B109" s="9">
        <v>102</v>
      </c>
      <c r="C109" s="1" t="str">
        <f>CONCATENATE(ExpenseReport!$AD$8," &gt; ",ExpenseReport!$G209)</f>
        <v xml:space="preserve">Non-Employee &gt; </v>
      </c>
      <c r="D109" s="9">
        <f>ExpenseReport!$Q209</f>
        <v>0</v>
      </c>
      <c r="E109" s="73">
        <f>ExpenseReport!$V209</f>
        <v>0</v>
      </c>
      <c r="F109" s="46"/>
      <c r="G109" s="46"/>
      <c r="H109" s="9" t="str">
        <f>ExpenseReport!$AA209</f>
        <v/>
      </c>
      <c r="I109" s="10" t="str">
        <f>IF($D109=Keywords!$P$9,INDEX(CodingIndex!$A$4:$I$99,MATCH($C109,CodingIndex!$E$4:$E$99,0),6),"")</f>
        <v/>
      </c>
      <c r="J109" s="52" t="str">
        <f>IF($D109=Keywords!$P$9,INDEX(CodingIndex!$A$4:$I$99,MATCH($C109,CodingIndex!$E$4:$E$99,0),7),"")</f>
        <v/>
      </c>
      <c r="K109" s="74" t="str">
        <f>IFERROR(INDEX(CodingIndex!$A$4:$I$99,MATCH($C109,CodingIndex!$E$4:$E$99,0),9),"")</f>
        <v/>
      </c>
    </row>
    <row r="110" spans="1:11" x14ac:dyDescent="0.2">
      <c r="A110" s="62" t="s">
        <v>168</v>
      </c>
      <c r="B110" s="9">
        <v>103</v>
      </c>
      <c r="C110" s="1" t="str">
        <f>CONCATENATE(ExpenseReport!$AD$8," &gt; ",ExpenseReport!$G210)</f>
        <v xml:space="preserve">Non-Employee &gt; </v>
      </c>
      <c r="D110" s="9">
        <f>ExpenseReport!$Q210</f>
        <v>0</v>
      </c>
      <c r="E110" s="73">
        <f>ExpenseReport!$V210</f>
        <v>0</v>
      </c>
      <c r="F110" s="46"/>
      <c r="G110" s="46"/>
      <c r="H110" s="9" t="str">
        <f>ExpenseReport!$AA210</f>
        <v/>
      </c>
      <c r="I110" s="10" t="str">
        <f>IF($D110=Keywords!$P$9,INDEX(CodingIndex!$A$4:$I$99,MATCH($C110,CodingIndex!$E$4:$E$99,0),6),"")</f>
        <v/>
      </c>
      <c r="J110" s="52" t="str">
        <f>IF($D110=Keywords!$P$9,INDEX(CodingIndex!$A$4:$I$99,MATCH($C110,CodingIndex!$E$4:$E$99,0),7),"")</f>
        <v/>
      </c>
      <c r="K110" s="74" t="str">
        <f>IFERROR(INDEX(CodingIndex!$A$4:$I$99,MATCH($C110,CodingIndex!$E$4:$E$99,0),9),"")</f>
        <v/>
      </c>
    </row>
    <row r="111" spans="1:11" x14ac:dyDescent="0.2">
      <c r="A111" s="62" t="s">
        <v>168</v>
      </c>
      <c r="B111" s="9">
        <v>104</v>
      </c>
      <c r="C111" s="1" t="str">
        <f>CONCATENATE(ExpenseReport!$AD$8," &gt; ",ExpenseReport!$G211)</f>
        <v xml:space="preserve">Non-Employee &gt; </v>
      </c>
      <c r="D111" s="9">
        <f>ExpenseReport!$Q211</f>
        <v>0</v>
      </c>
      <c r="E111" s="73">
        <f>ExpenseReport!$V211</f>
        <v>0</v>
      </c>
      <c r="F111" s="46"/>
      <c r="G111" s="46"/>
      <c r="H111" s="9" t="str">
        <f>ExpenseReport!$AA211</f>
        <v/>
      </c>
      <c r="I111" s="10" t="str">
        <f>IF($D111=Keywords!$P$9,INDEX(CodingIndex!$A$4:$I$99,MATCH($C111,CodingIndex!$E$4:$E$99,0),6),"")</f>
        <v/>
      </c>
      <c r="J111" s="52" t="str">
        <f>IF($D111=Keywords!$P$9,INDEX(CodingIndex!$A$4:$I$99,MATCH($C111,CodingIndex!$E$4:$E$99,0),7),"")</f>
        <v/>
      </c>
      <c r="K111" s="74" t="str">
        <f>IFERROR(INDEX(CodingIndex!$A$4:$I$99,MATCH($C111,CodingIndex!$E$4:$E$99,0),9),"")</f>
        <v/>
      </c>
    </row>
    <row r="112" spans="1:11" x14ac:dyDescent="0.2">
      <c r="A112" s="62" t="s">
        <v>168</v>
      </c>
      <c r="B112" s="9">
        <v>105</v>
      </c>
      <c r="C112" s="1" t="str">
        <f>CONCATENATE(ExpenseReport!$AD$8," &gt; ",ExpenseReport!$G212)</f>
        <v xml:space="preserve">Non-Employee &gt; </v>
      </c>
      <c r="D112" s="9">
        <f>ExpenseReport!$Q212</f>
        <v>0</v>
      </c>
      <c r="E112" s="73">
        <f>ExpenseReport!$V212</f>
        <v>0</v>
      </c>
      <c r="F112" s="46"/>
      <c r="G112" s="46"/>
      <c r="H112" s="9" t="str">
        <f>ExpenseReport!$AA212</f>
        <v/>
      </c>
      <c r="I112" s="10" t="str">
        <f>IF($D112=Keywords!$P$9,INDEX(CodingIndex!$A$4:$I$99,MATCH($C112,CodingIndex!$E$4:$E$99,0),6),"")</f>
        <v/>
      </c>
      <c r="J112" s="52" t="str">
        <f>IF($D112=Keywords!$P$9,INDEX(CodingIndex!$A$4:$I$99,MATCH($C112,CodingIndex!$E$4:$E$99,0),7),"")</f>
        <v/>
      </c>
      <c r="K112" s="74" t="str">
        <f>IFERROR(INDEX(CodingIndex!$A$4:$I$99,MATCH($C112,CodingIndex!$E$4:$E$99,0),9),"")</f>
        <v/>
      </c>
    </row>
    <row r="113" spans="1:11" x14ac:dyDescent="0.2">
      <c r="A113" s="62" t="s">
        <v>168</v>
      </c>
      <c r="B113" s="9">
        <v>106</v>
      </c>
      <c r="C113" s="1" t="str">
        <f>CONCATENATE(ExpenseReport!$AD$8," &gt; ",ExpenseReport!$G213)</f>
        <v xml:space="preserve">Non-Employee &gt; </v>
      </c>
      <c r="D113" s="9">
        <f>ExpenseReport!$Q213</f>
        <v>0</v>
      </c>
      <c r="E113" s="73">
        <f>ExpenseReport!$V213</f>
        <v>0</v>
      </c>
      <c r="F113" s="46"/>
      <c r="G113" s="46"/>
      <c r="H113" s="9" t="str">
        <f>ExpenseReport!$AA213</f>
        <v/>
      </c>
      <c r="I113" s="10" t="str">
        <f>IF($D113=Keywords!$P$9,INDEX(CodingIndex!$A$4:$I$99,MATCH($C113,CodingIndex!$E$4:$E$99,0),6),"")</f>
        <v/>
      </c>
      <c r="J113" s="52" t="str">
        <f>IF($D113=Keywords!$P$9,INDEX(CodingIndex!$A$4:$I$99,MATCH($C113,CodingIndex!$E$4:$E$99,0),7),"")</f>
        <v/>
      </c>
      <c r="K113" s="74" t="str">
        <f>IFERROR(INDEX(CodingIndex!$A$4:$I$99,MATCH($C113,CodingIndex!$E$4:$E$99,0),9),"")</f>
        <v/>
      </c>
    </row>
    <row r="114" spans="1:11" x14ac:dyDescent="0.2">
      <c r="A114" s="62" t="s">
        <v>168</v>
      </c>
      <c r="B114" s="9">
        <v>107</v>
      </c>
      <c r="C114" s="1" t="str">
        <f>CONCATENATE(ExpenseReport!$AD$8," &gt; ",ExpenseReport!$G214)</f>
        <v xml:space="preserve">Non-Employee &gt; </v>
      </c>
      <c r="D114" s="9">
        <f>ExpenseReport!$Q214</f>
        <v>0</v>
      </c>
      <c r="E114" s="73">
        <f>ExpenseReport!$V214</f>
        <v>0</v>
      </c>
      <c r="F114" s="46"/>
      <c r="G114" s="46"/>
      <c r="H114" s="9" t="str">
        <f>ExpenseReport!$AA214</f>
        <v/>
      </c>
      <c r="I114" s="10" t="str">
        <f>IF($D114=Keywords!$P$9,INDEX(CodingIndex!$A$4:$I$99,MATCH($C114,CodingIndex!$E$4:$E$99,0),6),"")</f>
        <v/>
      </c>
      <c r="J114" s="52" t="str">
        <f>IF($D114=Keywords!$P$9,INDEX(CodingIndex!$A$4:$I$99,MATCH($C114,CodingIndex!$E$4:$E$99,0),7),"")</f>
        <v/>
      </c>
      <c r="K114" s="74" t="str">
        <f>IFERROR(INDEX(CodingIndex!$A$4:$I$99,MATCH($C114,CodingIndex!$E$4:$E$99,0),9),"")</f>
        <v/>
      </c>
    </row>
    <row r="115" spans="1:11" x14ac:dyDescent="0.2">
      <c r="A115" s="62" t="s">
        <v>168</v>
      </c>
      <c r="B115" s="9">
        <v>108</v>
      </c>
      <c r="C115" s="1" t="str">
        <f>CONCATENATE(ExpenseReport!$AD$8," &gt; ",ExpenseReport!$G215)</f>
        <v xml:space="preserve">Non-Employee &gt; </v>
      </c>
      <c r="D115" s="9">
        <f>ExpenseReport!$Q215</f>
        <v>0</v>
      </c>
      <c r="E115" s="73">
        <f>ExpenseReport!$V215</f>
        <v>0</v>
      </c>
      <c r="F115" s="46"/>
      <c r="G115" s="46"/>
      <c r="H115" s="9" t="str">
        <f>ExpenseReport!$AA215</f>
        <v/>
      </c>
      <c r="I115" s="10" t="str">
        <f>IF($D115=Keywords!$P$9,INDEX(CodingIndex!$A$4:$I$99,MATCH($C115,CodingIndex!$E$4:$E$99,0),6),"")</f>
        <v/>
      </c>
      <c r="J115" s="52" t="str">
        <f>IF($D115=Keywords!$P$9,INDEX(CodingIndex!$A$4:$I$99,MATCH($C115,CodingIndex!$E$4:$E$99,0),7),"")</f>
        <v/>
      </c>
      <c r="K115" s="74" t="str">
        <f>IFERROR(INDEX(CodingIndex!$A$4:$I$99,MATCH($C115,CodingIndex!$E$4:$E$99,0),9),"")</f>
        <v/>
      </c>
    </row>
    <row r="116" spans="1:11" x14ac:dyDescent="0.2">
      <c r="A116" s="62" t="s">
        <v>168</v>
      </c>
      <c r="B116" s="9">
        <v>109</v>
      </c>
      <c r="C116" s="1" t="str">
        <f>CONCATENATE(ExpenseReport!$AD$8," &gt; ",ExpenseReport!$G216)</f>
        <v xml:space="preserve">Non-Employee &gt; </v>
      </c>
      <c r="D116" s="9">
        <f>ExpenseReport!$Q216</f>
        <v>0</v>
      </c>
      <c r="E116" s="73">
        <f>ExpenseReport!$V216</f>
        <v>0</v>
      </c>
      <c r="F116" s="46"/>
      <c r="G116" s="46"/>
      <c r="H116" s="9" t="str">
        <f>ExpenseReport!$AA216</f>
        <v/>
      </c>
      <c r="I116" s="10" t="str">
        <f>IF($D116=Keywords!$P$9,INDEX(CodingIndex!$A$4:$I$99,MATCH($C116,CodingIndex!$E$4:$E$99,0),6),"")</f>
        <v/>
      </c>
      <c r="J116" s="52" t="str">
        <f>IF($D116=Keywords!$P$9,INDEX(CodingIndex!$A$4:$I$99,MATCH($C116,CodingIndex!$E$4:$E$99,0),7),"")</f>
        <v/>
      </c>
      <c r="K116" s="74" t="str">
        <f>IFERROR(INDEX(CodingIndex!$A$4:$I$99,MATCH($C116,CodingIndex!$E$4:$E$99,0),9),"")</f>
        <v/>
      </c>
    </row>
    <row r="117" spans="1:11" x14ac:dyDescent="0.2">
      <c r="A117" s="63" t="s">
        <v>168</v>
      </c>
      <c r="B117" s="20">
        <v>110</v>
      </c>
      <c r="C117" s="64" t="str">
        <f>CONCATENATE(ExpenseReport!$AD$8," &gt; ",ExpenseReport!$G217)</f>
        <v xml:space="preserve">Non-Employee &gt; </v>
      </c>
      <c r="D117" s="20">
        <f>ExpenseReport!$Q217</f>
        <v>0</v>
      </c>
      <c r="E117" s="48">
        <f>ExpenseReport!$V217</f>
        <v>0</v>
      </c>
      <c r="F117" s="53"/>
      <c r="G117" s="53"/>
      <c r="H117" s="20" t="str">
        <f>ExpenseReport!$AA217</f>
        <v/>
      </c>
      <c r="I117" s="47" t="str">
        <f>IF($D117=Keywords!$P$9,INDEX(CodingIndex!$A$4:$I$99,MATCH($C117,CodingIndex!$E$4:$E$99,0),6),"")</f>
        <v/>
      </c>
      <c r="J117" s="54" t="str">
        <f>IF($D117=Keywords!$P$9,INDEX(CodingIndex!$A$4:$I$99,MATCH($C117,CodingIndex!$E$4:$E$99,0),7),"")</f>
        <v/>
      </c>
      <c r="K117" s="75" t="str">
        <f>IFERROR(INDEX(CodingIndex!$A$4:$I$99,MATCH($C117,CodingIndex!$E$4:$E$99,0),9),"")</f>
        <v/>
      </c>
    </row>
  </sheetData>
  <sheetProtection algorithmName="SHA-512" hashValue="z6YHm8D+DYxPB9OYtZCfynfwenABRwknsyrrCBC93nLmnABAVweDiIfWq8S5MBjKPWHtIAUcBUabGsMw6at/9Q==" saltValue="7nm4j8RP6W/Y3x4MuXqndQ==" spinCount="100000" sheet="1" objects="1" scenarios="1"/>
  <pageMargins left="0.7" right="0.7" top="0.75" bottom="0.75" header="0.3" footer="0.3"/>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O87"/>
  <sheetViews>
    <sheetView zoomScaleNormal="100" workbookViewId="0">
      <pane ySplit="4" topLeftCell="A5" activePane="bottomLeft" state="frozen"/>
      <selection activeCell="E12" sqref="E12"/>
      <selection pane="bottomLeft"/>
    </sheetView>
  </sheetViews>
  <sheetFormatPr defaultColWidth="9.140625" defaultRowHeight="12.75" x14ac:dyDescent="0.2"/>
  <cols>
    <col min="1" max="1" width="9.42578125" style="10" customWidth="1"/>
    <col min="2" max="2" width="36.28515625" style="10" customWidth="1"/>
    <col min="3" max="4" width="9.140625" style="9"/>
    <col min="5" max="5" width="13.42578125" style="12" customWidth="1"/>
    <col min="6" max="6" width="9.140625" style="10"/>
    <col min="7" max="7" width="36.28515625" style="10" customWidth="1"/>
    <col min="8" max="9" width="9.140625" style="9"/>
    <col min="10" max="10" width="13.42578125" style="12" customWidth="1"/>
    <col min="11" max="11" width="9.140625" style="10"/>
    <col min="12" max="12" width="36.28515625" style="10" customWidth="1"/>
    <col min="13" max="14" width="9.140625" style="9"/>
    <col min="15" max="15" width="13.42578125" style="12" customWidth="1"/>
    <col min="16" max="16384" width="9.140625" style="10"/>
  </cols>
  <sheetData>
    <row r="1" spans="1:15" ht="15" x14ac:dyDescent="0.25">
      <c r="A1" s="8" t="s">
        <v>155</v>
      </c>
    </row>
    <row r="2" spans="1:15" x14ac:dyDescent="0.2">
      <c r="A2" s="77" t="s">
        <v>174</v>
      </c>
    </row>
    <row r="3" spans="1:15" x14ac:dyDescent="0.2">
      <c r="B3" s="882" t="s">
        <v>158</v>
      </c>
      <c r="C3" s="882"/>
      <c r="D3" s="882"/>
      <c r="E3" s="882"/>
      <c r="G3" s="882" t="s">
        <v>159</v>
      </c>
      <c r="H3" s="882"/>
      <c r="I3" s="882"/>
      <c r="J3" s="882"/>
      <c r="L3" s="882" t="s">
        <v>160</v>
      </c>
      <c r="M3" s="882"/>
      <c r="N3" s="882"/>
      <c r="O3" s="882"/>
    </row>
    <row r="4" spans="1:15" x14ac:dyDescent="0.2">
      <c r="B4" s="10" t="s">
        <v>139</v>
      </c>
      <c r="C4" s="9" t="s">
        <v>90</v>
      </c>
      <c r="D4" s="9" t="s">
        <v>91</v>
      </c>
      <c r="E4" s="24" t="s">
        <v>79</v>
      </c>
      <c r="G4" s="10" t="s">
        <v>139</v>
      </c>
      <c r="H4" s="9" t="s">
        <v>90</v>
      </c>
      <c r="I4" s="9" t="s">
        <v>91</v>
      </c>
      <c r="J4" s="12" t="s">
        <v>79</v>
      </c>
      <c r="L4" s="10" t="s">
        <v>139</v>
      </c>
      <c r="M4" s="9" t="s">
        <v>90</v>
      </c>
      <c r="N4" s="9" t="s">
        <v>91</v>
      </c>
      <c r="O4" s="12" t="s">
        <v>79</v>
      </c>
    </row>
    <row r="5" spans="1:15" x14ac:dyDescent="0.2">
      <c r="A5" s="15" t="s">
        <v>67</v>
      </c>
      <c r="B5" s="16" t="str">
        <f>Keywords!$R$5</f>
        <v>Transportation-Air</v>
      </c>
      <c r="C5" s="17" t="str">
        <f>$A$6</f>
        <v/>
      </c>
      <c r="D5" s="17" t="e">
        <f>INDEX(CodingIndex!$F$4:$G$99,MATCH($B5,CodingIndex!$F$4:$F$99,0),2)</f>
        <v>#N/A</v>
      </c>
      <c r="E5" s="21" t="str">
        <f>IF(SUMIFS(TransactionTable!$E$4:$E$117,TransactionTable!$H$4:$H$117,$C5,TransactionTable!$I$4:$I$117,$B5)=0,"",SUMIFS(TransactionTable!$E$4:$E$117,TransactionTable!$H$4:$H$117,$C5,TransactionTable!$I$4:$I$117,$B5))</f>
        <v/>
      </c>
      <c r="G5" s="16" t="str">
        <f>IF($E5="","",$B5)</f>
        <v/>
      </c>
      <c r="H5" s="17" t="str">
        <f>IF($E5="","",$C5)</f>
        <v/>
      </c>
      <c r="I5" s="17" t="str">
        <f>IF($E5="","",$D5)</f>
        <v/>
      </c>
      <c r="J5" s="26" t="str">
        <f>IF($E5="","",$E5)</f>
        <v/>
      </c>
      <c r="L5" s="16" t="str">
        <f t="array" aca="1" ref="L5" ca="1">IFERROR(INDEX(CodingTable_CodeDescription_Blanks,SMALL((IF(LEN(CodingTable_CodeDescription_Blanks),ROW(INDIRECT("1:"&amp;ROWS(CodingTable_CodeDescription_Blanks))))),ROW(A1)),1),"")</f>
        <v/>
      </c>
      <c r="M5" s="17" t="str">
        <f t="array" aca="1" ref="M5" ca="1">IFERROR(INDEX(CodingTable_Fund_Blanks,SMALL((IF(LEN(CodingTable_Fund_Blanks),ROW(INDIRECT("1:"&amp;ROWS(CodingTable_Fund_Blanks))))),ROW(A1)),1),"")</f>
        <v/>
      </c>
      <c r="N5" s="17" t="str">
        <f t="array" aca="1" ref="N5" ca="1">IFERROR(INDEX(CodingTable_Code_Blanks,SMALL((IF(LEN(CodingTable_Code_Blanks),ROW(INDIRECT("1:"&amp;ROWS(CodingTable_Code_Blanks))))),ROW(A1)),1),"")</f>
        <v/>
      </c>
      <c r="O5" s="21" t="str">
        <f t="array" aca="1" ref="O5" ca="1">IFERROR(INDEX(CodingTable_Amount_Blanks,SMALL((IF(LEN(CodingTable_Amount_Blanks),ROW(INDIRECT("1:"&amp;ROWS(CodingTable_Amount_Blanks))))),ROW(A1)),1),"")</f>
        <v/>
      </c>
    </row>
    <row r="6" spans="1:15" x14ac:dyDescent="0.2">
      <c r="A6" s="10" t="str">
        <f>TransactionTable!$L$2</f>
        <v/>
      </c>
      <c r="B6" s="18" t="str">
        <f>Keywords!$R$6</f>
        <v>Transportation-Ground</v>
      </c>
      <c r="C6" s="9" t="str">
        <f t="shared" ref="C6:C31" si="0">$A$6</f>
        <v/>
      </c>
      <c r="D6" s="9" t="e">
        <f>INDEX(CodingIndex!$F$4:$G$99,MATCH($B6,CodingIndex!$F$4:$F$99,0),2)</f>
        <v>#N/A</v>
      </c>
      <c r="E6" s="22" t="str">
        <f>IF(SUMIFS(TransactionTable!$E$4:$E$117,TransactionTable!$H$4:$H$117,$C6,TransactionTable!$I$4:$I$117,$B6)=0,"",SUMIFS(TransactionTable!$E$4:$E$117,TransactionTable!$H$4:$H$117,$C6,TransactionTable!$I$4:$I$117,$B6))</f>
        <v/>
      </c>
      <c r="G6" s="18" t="str">
        <f t="shared" ref="G6:G31" si="1">IF($E6="","",$B6)</f>
        <v/>
      </c>
      <c r="H6" s="9" t="str">
        <f t="shared" ref="H6:H31" si="2">IF($E6="","",$C6)</f>
        <v/>
      </c>
      <c r="I6" s="9" t="str">
        <f t="shared" ref="I6:I31" si="3">IF($E6="","",$D6)</f>
        <v/>
      </c>
      <c r="J6" s="27" t="str">
        <f t="shared" ref="J6:J31" si="4">IF($E6="","",$E6)</f>
        <v/>
      </c>
      <c r="L6" s="18" t="str">
        <f t="array" aca="1" ref="L6" ca="1">IFERROR(INDEX(CodingTable_CodeDescription_Blanks,SMALL((IF(LEN(CodingTable_CodeDescription_Blanks),ROW(INDIRECT("1:"&amp;ROWS(CodingTable_CodeDescription_Blanks))))),ROW(A2)),1),"")</f>
        <v/>
      </c>
      <c r="M6" s="9" t="str">
        <f t="array" aca="1" ref="M6" ca="1">IFERROR(INDEX(CodingTable_Fund_Blanks,SMALL((IF(LEN(CodingTable_Fund_Blanks),ROW(INDIRECT("1:"&amp;ROWS(CodingTable_Fund_Blanks))))),ROW(A2)),1),"")</f>
        <v/>
      </c>
      <c r="N6" s="9" t="str">
        <f t="array" aca="1" ref="N6" ca="1">IFERROR(INDEX(CodingTable_Code_Blanks,SMALL((IF(LEN(CodingTable_Code_Blanks),ROW(INDIRECT("1:"&amp;ROWS(CodingTable_Code_Blanks))))),ROW(A2)),1),"")</f>
        <v/>
      </c>
      <c r="O6" s="22" t="str">
        <f t="array" aca="1" ref="O6" ca="1">IFERROR(INDEX(CodingTable_Amount_Blanks,SMALL((IF(LEN(CodingTable_Amount_Blanks),ROW(INDIRECT("1:"&amp;ROWS(CodingTable_Amount_Blanks))))),ROW(A2)),1),"")</f>
        <v/>
      </c>
    </row>
    <row r="7" spans="1:15" x14ac:dyDescent="0.2">
      <c r="B7" s="18" t="str">
        <f>Keywords!$R$7</f>
        <v>Transportation-Water</v>
      </c>
      <c r="C7" s="9" t="str">
        <f t="shared" si="0"/>
        <v/>
      </c>
      <c r="D7" s="9" t="e">
        <f>INDEX(CodingIndex!$F$4:$G$99,MATCH($B7,CodingIndex!$F$4:$F$99,0),2)</f>
        <v>#N/A</v>
      </c>
      <c r="E7" s="22" t="str">
        <f>IF(SUMIFS(TransactionTable!$E$4:$E$117,TransactionTable!$H$4:$H$117,$C7,TransactionTable!$I$4:$I$117,$B7)=0,"",SUMIFS(TransactionTable!$E$4:$E$117,TransactionTable!$H$4:$H$117,$C7,TransactionTable!$I$4:$I$117,$B7))</f>
        <v/>
      </c>
      <c r="G7" s="18" t="str">
        <f t="shared" si="1"/>
        <v/>
      </c>
      <c r="H7" s="9" t="str">
        <f t="shared" si="2"/>
        <v/>
      </c>
      <c r="I7" s="9" t="str">
        <f t="shared" si="3"/>
        <v/>
      </c>
      <c r="J7" s="27" t="str">
        <f t="shared" si="4"/>
        <v/>
      </c>
      <c r="L7" s="18" t="str">
        <f t="array" aca="1" ref="L7" ca="1">IFERROR(INDEX(CodingTable_CodeDescription_Blanks,SMALL((IF(LEN(CodingTable_CodeDescription_Blanks),ROW(INDIRECT("1:"&amp;ROWS(CodingTable_CodeDescription_Blanks))))),ROW(A3)),1),"")</f>
        <v/>
      </c>
      <c r="M7" s="9" t="str">
        <f t="array" aca="1" ref="M7" ca="1">IFERROR(INDEX(CodingTable_Fund_Blanks,SMALL((IF(LEN(CodingTable_Fund_Blanks),ROW(INDIRECT("1:"&amp;ROWS(CodingTable_Fund_Blanks))))),ROW(A3)),1),"")</f>
        <v/>
      </c>
      <c r="N7" s="9" t="str">
        <f t="array" aca="1" ref="N7" ca="1">IFERROR(INDEX(CodingTable_Code_Blanks,SMALL((IF(LEN(CodingTable_Code_Blanks),ROW(INDIRECT("1:"&amp;ROWS(CodingTable_Code_Blanks))))),ROW(A3)),1),"")</f>
        <v/>
      </c>
      <c r="O7" s="22" t="str">
        <f t="array" aca="1" ref="O7" ca="1">IFERROR(INDEX(CodingTable_Amount_Blanks,SMALL((IF(LEN(CodingTable_Amount_Blanks),ROW(INDIRECT("1:"&amp;ROWS(CodingTable_Amount_Blanks))))),ROW(A3)),1),"")</f>
        <v/>
      </c>
    </row>
    <row r="8" spans="1:15" x14ac:dyDescent="0.2">
      <c r="B8" s="18" t="str">
        <f>Keywords!$R$8</f>
        <v>Subsistence-Lodging</v>
      </c>
      <c r="C8" s="9" t="str">
        <f t="shared" si="0"/>
        <v/>
      </c>
      <c r="D8" s="9" t="e">
        <f>INDEX(CodingIndex!$F$4:$G$99,MATCH($B8,CodingIndex!$F$4:$F$99,0),2)</f>
        <v>#N/A</v>
      </c>
      <c r="E8" s="22" t="str">
        <f>IF(SUMIFS(TransactionTable!$E$4:$E$117,TransactionTable!$H$4:$H$117,$C8,TransactionTable!$I$4:$I$117,$B8)=0,"",SUMIFS(TransactionTable!$E$4:$E$117,TransactionTable!$H$4:$H$117,$C8,TransactionTable!$I$4:$I$117,$B8))</f>
        <v/>
      </c>
      <c r="G8" s="18" t="str">
        <f t="shared" si="1"/>
        <v/>
      </c>
      <c r="H8" s="9" t="str">
        <f t="shared" si="2"/>
        <v/>
      </c>
      <c r="I8" s="9" t="str">
        <f t="shared" si="3"/>
        <v/>
      </c>
      <c r="J8" s="27" t="str">
        <f t="shared" si="4"/>
        <v/>
      </c>
      <c r="L8" s="18" t="str">
        <f t="array" aca="1" ref="L8" ca="1">IFERROR(INDEX(CodingTable_CodeDescription_Blanks,SMALL((IF(LEN(CodingTable_CodeDescription_Blanks),ROW(INDIRECT("1:"&amp;ROWS(CodingTable_CodeDescription_Blanks))))),ROW(A4)),1),"")</f>
        <v/>
      </c>
      <c r="M8" s="9" t="str">
        <f t="array" aca="1" ref="M8" ca="1">IFERROR(INDEX(CodingTable_Fund_Blanks,SMALL((IF(LEN(CodingTable_Fund_Blanks),ROW(INDIRECT("1:"&amp;ROWS(CodingTable_Fund_Blanks))))),ROW(A4)),1),"")</f>
        <v/>
      </c>
      <c r="N8" s="9" t="str">
        <f t="array" aca="1" ref="N8" ca="1">IFERROR(INDEX(CodingTable_Code_Blanks,SMALL((IF(LEN(CodingTable_Code_Blanks),ROW(INDIRECT("1:"&amp;ROWS(CodingTable_Code_Blanks))))),ROW(A4)),1),"")</f>
        <v/>
      </c>
      <c r="O8" s="22" t="str">
        <f t="array" aca="1" ref="O8" ca="1">IFERROR(INDEX(CodingTable_Amount_Blanks,SMALL((IF(LEN(CodingTable_Amount_Blanks),ROW(INDIRECT("1:"&amp;ROWS(CodingTable_Amount_Blanks))))),ROW(A4)),1),"")</f>
        <v/>
      </c>
    </row>
    <row r="9" spans="1:15" x14ac:dyDescent="0.2">
      <c r="B9" s="18" t="str">
        <f>Keywords!$R$9</f>
        <v>Subsistence-Meals</v>
      </c>
      <c r="C9" s="9" t="str">
        <f t="shared" si="0"/>
        <v/>
      </c>
      <c r="D9" s="9" t="e">
        <f>INDEX(CodingIndex!$F$4:$G$99,MATCH($B9,CodingIndex!$F$4:$F$99,0),2)</f>
        <v>#N/A</v>
      </c>
      <c r="E9" s="22" t="str">
        <f>IF(SUMIFS(TransactionTable!$E$4:$E$117,TransactionTable!$H$4:$H$117,$C9,TransactionTable!$I$4:$I$117,$B9)=0,"",SUMIFS(TransactionTable!$E$4:$E$117,TransactionTable!$H$4:$H$117,$C9,TransactionTable!$I$4:$I$117,$B9))</f>
        <v/>
      </c>
      <c r="G9" s="18" t="str">
        <f t="shared" si="1"/>
        <v/>
      </c>
      <c r="H9" s="9" t="str">
        <f t="shared" si="2"/>
        <v/>
      </c>
      <c r="I9" s="9" t="str">
        <f t="shared" si="3"/>
        <v/>
      </c>
      <c r="J9" s="27" t="str">
        <f t="shared" si="4"/>
        <v/>
      </c>
      <c r="L9" s="18" t="str">
        <f t="array" aca="1" ref="L9" ca="1">IFERROR(INDEX(CodingTable_CodeDescription_Blanks,SMALL((IF(LEN(CodingTable_CodeDescription_Blanks),ROW(INDIRECT("1:"&amp;ROWS(CodingTable_CodeDescription_Blanks))))),ROW(A5)),1),"")</f>
        <v/>
      </c>
      <c r="M9" s="9" t="str">
        <f t="array" aca="1" ref="M9" ca="1">IFERROR(INDEX(CodingTable_Fund_Blanks,SMALL((IF(LEN(CodingTable_Fund_Blanks),ROW(INDIRECT("1:"&amp;ROWS(CodingTable_Fund_Blanks))))),ROW(A5)),1),"")</f>
        <v/>
      </c>
      <c r="N9" s="9" t="str">
        <f t="array" aca="1" ref="N9" ca="1">IFERROR(INDEX(CodingTable_Code_Blanks,SMALL((IF(LEN(CodingTable_Code_Blanks),ROW(INDIRECT("1:"&amp;ROWS(CodingTable_Code_Blanks))))),ROW(A5)),1),"")</f>
        <v/>
      </c>
      <c r="O9" s="22" t="str">
        <f t="array" aca="1" ref="O9" ca="1">IFERROR(INDEX(CodingTable_Amount_Blanks,SMALL((IF(LEN(CodingTable_Amount_Blanks),ROW(INDIRECT("1:"&amp;ROWS(CodingTable_Amount_Blanks))))),ROW(A5)),1),"")</f>
        <v/>
      </c>
    </row>
    <row r="10" spans="1:15" x14ac:dyDescent="0.2">
      <c r="B10" s="18" t="str">
        <f>Keywords!$R$10</f>
        <v>Subsistence-Other/Tip/Etc.</v>
      </c>
      <c r="C10" s="9" t="str">
        <f t="shared" si="0"/>
        <v/>
      </c>
      <c r="D10" s="9" t="e">
        <f>INDEX(CodingIndex!$F$4:$G$99,MATCH($B10,CodingIndex!$F$4:$F$99,0),2)</f>
        <v>#N/A</v>
      </c>
      <c r="E10" s="22" t="str">
        <f>IF(SUMIFS(TransactionTable!$E$4:$E$117,TransactionTable!$H$4:$H$117,$C10,TransactionTable!$I$4:$I$117,$B10)=0,"",SUMIFS(TransactionTable!$E$4:$E$117,TransactionTable!$H$4:$H$117,$C10,TransactionTable!$I$4:$I$117,$B10))</f>
        <v/>
      </c>
      <c r="G10" s="18" t="str">
        <f t="shared" si="1"/>
        <v/>
      </c>
      <c r="H10" s="9" t="str">
        <f t="shared" si="2"/>
        <v/>
      </c>
      <c r="I10" s="9" t="str">
        <f t="shared" si="3"/>
        <v/>
      </c>
      <c r="J10" s="27" t="str">
        <f t="shared" si="4"/>
        <v/>
      </c>
      <c r="L10" s="18" t="str">
        <f t="array" aca="1" ref="L10" ca="1">IFERROR(INDEX(CodingTable_CodeDescription_Blanks,SMALL((IF(LEN(CodingTable_CodeDescription_Blanks),ROW(INDIRECT("1:"&amp;ROWS(CodingTable_CodeDescription_Blanks))))),ROW(A6)),1),"")</f>
        <v/>
      </c>
      <c r="M10" s="9" t="str">
        <f t="array" aca="1" ref="M10" ca="1">IFERROR(INDEX(CodingTable_Fund_Blanks,SMALL((IF(LEN(CodingTable_Fund_Blanks),ROW(INDIRECT("1:"&amp;ROWS(CodingTable_Fund_Blanks))))),ROW(A6)),1),"")</f>
        <v/>
      </c>
      <c r="N10" s="9" t="str">
        <f t="array" aca="1" ref="N10" ca="1">IFERROR(INDEX(CodingTable_Code_Blanks,SMALL((IF(LEN(CodingTable_Code_Blanks),ROW(INDIRECT("1:"&amp;ROWS(CodingTable_Code_Blanks))))),ROW(A6)),1),"")</f>
        <v/>
      </c>
      <c r="O10" s="22" t="str">
        <f t="array" aca="1" ref="O10" ca="1">IFERROR(INDEX(CodingTable_Amount_Blanks,SMALL((IF(LEN(CodingTable_Amount_Blanks),ROW(INDIRECT("1:"&amp;ROWS(CodingTable_Amount_Blanks))))),ROW(A6)),1),"")</f>
        <v/>
      </c>
    </row>
    <row r="11" spans="1:15" x14ac:dyDescent="0.2">
      <c r="B11" s="18" t="str">
        <f>Keywords!$R$11</f>
        <v>Registration Fees</v>
      </c>
      <c r="C11" s="9" t="str">
        <f t="shared" si="0"/>
        <v/>
      </c>
      <c r="D11" s="9" t="e">
        <f>INDEX(CodingIndex!$F$4:$G$99,MATCH($B11,CodingIndex!$F$4:$F$99,0),2)</f>
        <v>#N/A</v>
      </c>
      <c r="E11" s="22" t="str">
        <f>IF(SUMIFS(TransactionTable!$E$4:$E$117,TransactionTable!$H$4:$H$117,$C11,TransactionTable!$I$4:$I$117,$B11)=0,"",SUMIFS(TransactionTable!$E$4:$E$117,TransactionTable!$H$4:$H$117,$C11,TransactionTable!$I$4:$I$117,$B11))</f>
        <v/>
      </c>
      <c r="G11" s="18" t="str">
        <f t="shared" si="1"/>
        <v/>
      </c>
      <c r="H11" s="9" t="str">
        <f t="shared" si="2"/>
        <v/>
      </c>
      <c r="I11" s="9" t="str">
        <f t="shared" si="3"/>
        <v/>
      </c>
      <c r="J11" s="27" t="str">
        <f t="shared" si="4"/>
        <v/>
      </c>
      <c r="L11" s="18" t="str">
        <f t="array" aca="1" ref="L11" ca="1">IFERROR(INDEX(CodingTable_CodeDescription_Blanks,SMALL((IF(LEN(CodingTable_CodeDescription_Blanks),ROW(INDIRECT("1:"&amp;ROWS(CodingTable_CodeDescription_Blanks))))),ROW(A7)),1),"")</f>
        <v/>
      </c>
      <c r="M11" s="9" t="str">
        <f t="array" aca="1" ref="M11" ca="1">IFERROR(INDEX(CodingTable_Fund_Blanks,SMALL((IF(LEN(CodingTable_Fund_Blanks),ROW(INDIRECT("1:"&amp;ROWS(CodingTable_Fund_Blanks))))),ROW(A7)),1),"")</f>
        <v/>
      </c>
      <c r="N11" s="9" t="str">
        <f t="array" aca="1" ref="N11" ca="1">IFERROR(INDEX(CodingTable_Code_Blanks,SMALL((IF(LEN(CodingTable_Code_Blanks),ROW(INDIRECT("1:"&amp;ROWS(CodingTable_Code_Blanks))))),ROW(A7)),1),"")</f>
        <v/>
      </c>
      <c r="O11" s="22" t="str">
        <f t="array" aca="1" ref="O11" ca="1">IFERROR(INDEX(CodingTable_Amount_Blanks,SMALL((IF(LEN(CodingTable_Amount_Blanks),ROW(INDIRECT("1:"&amp;ROWS(CodingTable_Amount_Blanks))))),ROW(A7)),1),"")</f>
        <v/>
      </c>
    </row>
    <row r="12" spans="1:15" x14ac:dyDescent="0.2">
      <c r="B12" s="18" t="str">
        <f>Keywords!$R$12</f>
        <v>Transportation-Air</v>
      </c>
      <c r="C12" s="9" t="str">
        <f t="shared" si="0"/>
        <v/>
      </c>
      <c r="D12" s="9" t="e">
        <f>INDEX(CodingIndex!$F$4:$G$99,MATCH($B12,CodingIndex!$F$4:$F$99,0),2)</f>
        <v>#N/A</v>
      </c>
      <c r="E12" s="22" t="str">
        <f>IF(SUMIFS(TransactionTable!$E$4:$E$117,TransactionTable!$H$4:$H$117,$C12,TransactionTable!$I$4:$I$117,$B12)=0,"",SUMIFS(TransactionTable!$E$4:$E$117,TransactionTable!$H$4:$H$117,$C12,TransactionTable!$I$4:$I$117,$B12))</f>
        <v/>
      </c>
      <c r="G12" s="18" t="str">
        <f t="shared" si="1"/>
        <v/>
      </c>
      <c r="H12" s="9" t="str">
        <f t="shared" si="2"/>
        <v/>
      </c>
      <c r="I12" s="9" t="str">
        <f t="shared" si="3"/>
        <v/>
      </c>
      <c r="J12" s="27" t="str">
        <f t="shared" si="4"/>
        <v/>
      </c>
      <c r="L12" s="18" t="str">
        <f t="array" aca="1" ref="L12" ca="1">IFERROR(INDEX(CodingTable_CodeDescription_Blanks,SMALL((IF(LEN(CodingTable_CodeDescription_Blanks),ROW(INDIRECT("1:"&amp;ROWS(CodingTable_CodeDescription_Blanks))))),ROW(A8)),1),"")</f>
        <v/>
      </c>
      <c r="M12" s="9" t="str">
        <f t="array" aca="1" ref="M12" ca="1">IFERROR(INDEX(CodingTable_Fund_Blanks,SMALL((IF(LEN(CodingTable_Fund_Blanks),ROW(INDIRECT("1:"&amp;ROWS(CodingTable_Fund_Blanks))))),ROW(A8)),1),"")</f>
        <v/>
      </c>
      <c r="N12" s="9" t="str">
        <f t="array" aca="1" ref="N12" ca="1">IFERROR(INDEX(CodingTable_Code_Blanks,SMALL((IF(LEN(CodingTable_Code_Blanks),ROW(INDIRECT("1:"&amp;ROWS(CodingTable_Code_Blanks))))),ROW(A8)),1),"")</f>
        <v/>
      </c>
      <c r="O12" s="22" t="str">
        <f t="array" aca="1" ref="O12" ca="1">IFERROR(INDEX(CodingTable_Amount_Blanks,SMALL((IF(LEN(CodingTable_Amount_Blanks),ROW(INDIRECT("1:"&amp;ROWS(CodingTable_Amount_Blanks))))),ROW(A8)),1),"")</f>
        <v/>
      </c>
    </row>
    <row r="13" spans="1:15" x14ac:dyDescent="0.2">
      <c r="B13" s="18" t="str">
        <f>Keywords!$R$13</f>
        <v>Transportation-Ground</v>
      </c>
      <c r="C13" s="9" t="str">
        <f t="shared" si="0"/>
        <v/>
      </c>
      <c r="D13" s="9" t="e">
        <f>INDEX(CodingIndex!$F$4:$G$99,MATCH($B13,CodingIndex!$F$4:$F$99,0),2)</f>
        <v>#N/A</v>
      </c>
      <c r="E13" s="22" t="str">
        <f>IF(SUMIFS(TransactionTable!$E$4:$E$117,TransactionTable!$H$4:$H$117,$C13,TransactionTable!$I$4:$I$117,$B13)=0,"",SUMIFS(TransactionTable!$E$4:$E$117,TransactionTable!$H$4:$H$117,$C13,TransactionTable!$I$4:$I$117,$B13))</f>
        <v/>
      </c>
      <c r="G13" s="18" t="str">
        <f t="shared" si="1"/>
        <v/>
      </c>
      <c r="H13" s="9" t="str">
        <f t="shared" si="2"/>
        <v/>
      </c>
      <c r="I13" s="9" t="str">
        <f t="shared" si="3"/>
        <v/>
      </c>
      <c r="J13" s="27" t="str">
        <f t="shared" si="4"/>
        <v/>
      </c>
      <c r="L13" s="18" t="str">
        <f t="array" aca="1" ref="L13" ca="1">IFERROR(INDEX(CodingTable_CodeDescription_Blanks,SMALL((IF(LEN(CodingTable_CodeDescription_Blanks),ROW(INDIRECT("1:"&amp;ROWS(CodingTable_CodeDescription_Blanks))))),ROW(A9)),1),"")</f>
        <v/>
      </c>
      <c r="M13" s="9" t="str">
        <f t="array" aca="1" ref="M13" ca="1">IFERROR(INDEX(CodingTable_Fund_Blanks,SMALL((IF(LEN(CodingTable_Fund_Blanks),ROW(INDIRECT("1:"&amp;ROWS(CodingTable_Fund_Blanks))))),ROW(A9)),1),"")</f>
        <v/>
      </c>
      <c r="N13" s="9" t="str">
        <f t="array" aca="1" ref="N13" ca="1">IFERROR(INDEX(CodingTable_Code_Blanks,SMALL((IF(LEN(CodingTable_Code_Blanks),ROW(INDIRECT("1:"&amp;ROWS(CodingTable_Code_Blanks))))),ROW(A9)),1),"")</f>
        <v/>
      </c>
      <c r="O13" s="22" t="str">
        <f t="array" aca="1" ref="O13" ca="1">IFERROR(INDEX(CodingTable_Amount_Blanks,SMALL((IF(LEN(CodingTable_Amount_Blanks),ROW(INDIRECT("1:"&amp;ROWS(CodingTable_Amount_Blanks))))),ROW(A9)),1),"")</f>
        <v/>
      </c>
    </row>
    <row r="14" spans="1:15" x14ac:dyDescent="0.2">
      <c r="B14" s="18" t="str">
        <f>Keywords!$R$14</f>
        <v>Transportation-Water</v>
      </c>
      <c r="C14" s="9" t="str">
        <f t="shared" si="0"/>
        <v/>
      </c>
      <c r="D14" s="9" t="e">
        <f>INDEX(CodingIndex!$F$4:$G$99,MATCH($B14,CodingIndex!$F$4:$F$99,0),2)</f>
        <v>#N/A</v>
      </c>
      <c r="E14" s="22" t="str">
        <f>IF(SUMIFS(TransactionTable!$E$4:$E$117,TransactionTable!$H$4:$H$117,$C14,TransactionTable!$I$4:$I$117,$B14)=0,"",SUMIFS(TransactionTable!$E$4:$E$117,TransactionTable!$H$4:$H$117,$C14,TransactionTable!$I$4:$I$117,$B14))</f>
        <v/>
      </c>
      <c r="G14" s="18" t="str">
        <f t="shared" si="1"/>
        <v/>
      </c>
      <c r="H14" s="9" t="str">
        <f t="shared" si="2"/>
        <v/>
      </c>
      <c r="I14" s="9" t="str">
        <f t="shared" si="3"/>
        <v/>
      </c>
      <c r="J14" s="27" t="str">
        <f t="shared" si="4"/>
        <v/>
      </c>
      <c r="L14" s="18" t="str">
        <f t="array" aca="1" ref="L14" ca="1">IFERROR(INDEX(CodingTable_CodeDescription_Blanks,SMALL((IF(LEN(CodingTable_CodeDescription_Blanks),ROW(INDIRECT("1:"&amp;ROWS(CodingTable_CodeDescription_Blanks))))),ROW(A10)),1),"")</f>
        <v/>
      </c>
      <c r="M14" s="9" t="str">
        <f t="array" aca="1" ref="M14" ca="1">IFERROR(INDEX(CodingTable_Fund_Blanks,SMALL((IF(LEN(CodingTable_Fund_Blanks),ROW(INDIRECT("1:"&amp;ROWS(CodingTable_Fund_Blanks))))),ROW(A10)),1),"")</f>
        <v/>
      </c>
      <c r="N14" s="9" t="str">
        <f t="array" aca="1" ref="N14" ca="1">IFERROR(INDEX(CodingTable_Code_Blanks,SMALL((IF(LEN(CodingTable_Code_Blanks),ROW(INDIRECT("1:"&amp;ROWS(CodingTable_Code_Blanks))))),ROW(A10)),1),"")</f>
        <v/>
      </c>
      <c r="O14" s="22" t="str">
        <f t="array" aca="1" ref="O14" ca="1">IFERROR(INDEX(CodingTable_Amount_Blanks,SMALL((IF(LEN(CodingTable_Amount_Blanks),ROW(INDIRECT("1:"&amp;ROWS(CodingTable_Amount_Blanks))))),ROW(A10)),1),"")</f>
        <v/>
      </c>
    </row>
    <row r="15" spans="1:15" x14ac:dyDescent="0.2">
      <c r="B15" s="18" t="str">
        <f>Keywords!$R$15</f>
        <v>Subsistence-Lodging</v>
      </c>
      <c r="C15" s="9" t="str">
        <f t="shared" si="0"/>
        <v/>
      </c>
      <c r="D15" s="9" t="e">
        <f>INDEX(CodingIndex!$F$4:$G$99,MATCH($B15,CodingIndex!$F$4:$F$99,0),2)</f>
        <v>#N/A</v>
      </c>
      <c r="E15" s="22" t="str">
        <f>IF(SUMIFS(TransactionTable!$E$4:$E$117,TransactionTable!$H$4:$H$117,$C15,TransactionTable!$I$4:$I$117,$B15)=0,"",SUMIFS(TransactionTable!$E$4:$E$117,TransactionTable!$H$4:$H$117,$C15,TransactionTable!$I$4:$I$117,$B15))</f>
        <v/>
      </c>
      <c r="G15" s="18" t="str">
        <f t="shared" si="1"/>
        <v/>
      </c>
      <c r="H15" s="9" t="str">
        <f t="shared" si="2"/>
        <v/>
      </c>
      <c r="I15" s="9" t="str">
        <f t="shared" si="3"/>
        <v/>
      </c>
      <c r="J15" s="27" t="str">
        <f t="shared" si="4"/>
        <v/>
      </c>
      <c r="L15" s="18" t="str">
        <f t="array" aca="1" ref="L15" ca="1">IFERROR(INDEX(CodingTable_CodeDescription_Blanks,SMALL((IF(LEN(CodingTable_CodeDescription_Blanks),ROW(INDIRECT("1:"&amp;ROWS(CodingTable_CodeDescription_Blanks))))),ROW(A11)),1),"")</f>
        <v/>
      </c>
      <c r="M15" s="9" t="str">
        <f t="array" aca="1" ref="M15" ca="1">IFERROR(INDEX(CodingTable_Fund_Blanks,SMALL((IF(LEN(CodingTable_Fund_Blanks),ROW(INDIRECT("1:"&amp;ROWS(CodingTable_Fund_Blanks))))),ROW(A11)),1),"")</f>
        <v/>
      </c>
      <c r="N15" s="9" t="str">
        <f t="array" aca="1" ref="N15" ca="1">IFERROR(INDEX(CodingTable_Code_Blanks,SMALL((IF(LEN(CodingTable_Code_Blanks),ROW(INDIRECT("1:"&amp;ROWS(CodingTable_Code_Blanks))))),ROW(A11)),1),"")</f>
        <v/>
      </c>
      <c r="O15" s="22" t="str">
        <f t="array" aca="1" ref="O15" ca="1">IFERROR(INDEX(CodingTable_Amount_Blanks,SMALL((IF(LEN(CodingTable_Amount_Blanks),ROW(INDIRECT("1:"&amp;ROWS(CodingTable_Amount_Blanks))))),ROW(A11)),1),"")</f>
        <v/>
      </c>
    </row>
    <row r="16" spans="1:15" x14ac:dyDescent="0.2">
      <c r="B16" s="18" t="str">
        <f>Keywords!$R$16</f>
        <v>Subsistence-Meals</v>
      </c>
      <c r="C16" s="9" t="str">
        <f t="shared" si="0"/>
        <v/>
      </c>
      <c r="D16" s="9" t="e">
        <f>INDEX(CodingIndex!$F$4:$G$99,MATCH($B16,CodingIndex!$F$4:$F$99,0),2)</f>
        <v>#N/A</v>
      </c>
      <c r="E16" s="22" t="str">
        <f>IF(SUMIFS(TransactionTable!$E$4:$E$117,TransactionTable!$H$4:$H$117,$C16,TransactionTable!$I$4:$I$117,$B16)=0,"",SUMIFS(TransactionTable!$E$4:$E$117,TransactionTable!$H$4:$H$117,$C16,TransactionTable!$I$4:$I$117,$B16))</f>
        <v/>
      </c>
      <c r="G16" s="18" t="str">
        <f t="shared" si="1"/>
        <v/>
      </c>
      <c r="H16" s="9" t="str">
        <f t="shared" si="2"/>
        <v/>
      </c>
      <c r="I16" s="9" t="str">
        <f t="shared" si="3"/>
        <v/>
      </c>
      <c r="J16" s="27" t="str">
        <f t="shared" si="4"/>
        <v/>
      </c>
      <c r="L16" s="18" t="str">
        <f t="array" aca="1" ref="L16" ca="1">IFERROR(INDEX(CodingTable_CodeDescription_Blanks,SMALL((IF(LEN(CodingTable_CodeDescription_Blanks),ROW(INDIRECT("1:"&amp;ROWS(CodingTable_CodeDescription_Blanks))))),ROW(A12)),1),"")</f>
        <v/>
      </c>
      <c r="M16" s="9" t="str">
        <f t="array" aca="1" ref="M16" ca="1">IFERROR(INDEX(CodingTable_Fund_Blanks,SMALL((IF(LEN(CodingTable_Fund_Blanks),ROW(INDIRECT("1:"&amp;ROWS(CodingTable_Fund_Blanks))))),ROW(A12)),1),"")</f>
        <v/>
      </c>
      <c r="N16" s="9" t="str">
        <f t="array" aca="1" ref="N16" ca="1">IFERROR(INDEX(CodingTable_Code_Blanks,SMALL((IF(LEN(CodingTable_Code_Blanks),ROW(INDIRECT("1:"&amp;ROWS(CodingTable_Code_Blanks))))),ROW(A12)),1),"")</f>
        <v/>
      </c>
      <c r="O16" s="22" t="str">
        <f t="array" aca="1" ref="O16" ca="1">IFERROR(INDEX(CodingTable_Amount_Blanks,SMALL((IF(LEN(CodingTable_Amount_Blanks),ROW(INDIRECT("1:"&amp;ROWS(CodingTable_Amount_Blanks))))),ROW(A12)),1),"")</f>
        <v/>
      </c>
    </row>
    <row r="17" spans="1:15" x14ac:dyDescent="0.2">
      <c r="B17" s="18" t="str">
        <f>Keywords!$R$17</f>
        <v>Subsistence-Other/Tip/Etc.</v>
      </c>
      <c r="C17" s="9" t="str">
        <f t="shared" si="0"/>
        <v/>
      </c>
      <c r="D17" s="9" t="e">
        <f>INDEX(CodingIndex!$F$4:$G$99,MATCH($B17,CodingIndex!$F$4:$F$99,0),2)</f>
        <v>#N/A</v>
      </c>
      <c r="E17" s="22" t="str">
        <f>IF(SUMIFS(TransactionTable!$E$4:$E$117,TransactionTable!$H$4:$H$117,$C17,TransactionTable!$I$4:$I$117,$B17)=0,"",SUMIFS(TransactionTable!$E$4:$E$117,TransactionTable!$H$4:$H$117,$C17,TransactionTable!$I$4:$I$117,$B17))</f>
        <v/>
      </c>
      <c r="G17" s="18" t="str">
        <f t="shared" si="1"/>
        <v/>
      </c>
      <c r="H17" s="9" t="str">
        <f t="shared" si="2"/>
        <v/>
      </c>
      <c r="I17" s="9" t="str">
        <f t="shared" si="3"/>
        <v/>
      </c>
      <c r="J17" s="27" t="str">
        <f t="shared" si="4"/>
        <v/>
      </c>
      <c r="L17" s="18" t="str">
        <f t="array" aca="1" ref="L17" ca="1">IFERROR(INDEX(CodingTable_CodeDescription_Blanks,SMALL((IF(LEN(CodingTable_CodeDescription_Blanks),ROW(INDIRECT("1:"&amp;ROWS(CodingTable_CodeDescription_Blanks))))),ROW(A13)),1),"")</f>
        <v/>
      </c>
      <c r="M17" s="9" t="str">
        <f t="array" aca="1" ref="M17" ca="1">IFERROR(INDEX(CodingTable_Fund_Blanks,SMALL((IF(LEN(CodingTable_Fund_Blanks),ROW(INDIRECT("1:"&amp;ROWS(CodingTable_Fund_Blanks))))),ROW(A13)),1),"")</f>
        <v/>
      </c>
      <c r="N17" s="9" t="str">
        <f t="array" aca="1" ref="N17" ca="1">IFERROR(INDEX(CodingTable_Code_Blanks,SMALL((IF(LEN(CodingTable_Code_Blanks),ROW(INDIRECT("1:"&amp;ROWS(CodingTable_Code_Blanks))))),ROW(A13)),1),"")</f>
        <v/>
      </c>
      <c r="O17" s="22" t="str">
        <f t="array" aca="1" ref="O17" ca="1">IFERROR(INDEX(CodingTable_Amount_Blanks,SMALL((IF(LEN(CodingTable_Amount_Blanks),ROW(INDIRECT("1:"&amp;ROWS(CodingTable_Amount_Blanks))))),ROW(A13)),1),"")</f>
        <v/>
      </c>
    </row>
    <row r="18" spans="1:15" x14ac:dyDescent="0.2">
      <c r="B18" s="18" t="str">
        <f>Keywords!$R$18</f>
        <v>Registration Fees</v>
      </c>
      <c r="C18" s="9" t="str">
        <f t="shared" si="0"/>
        <v/>
      </c>
      <c r="D18" s="9" t="e">
        <f>INDEX(CodingIndex!$F$4:$G$99,MATCH($B18,CodingIndex!$F$4:$F$99,0),2)</f>
        <v>#N/A</v>
      </c>
      <c r="E18" s="22" t="str">
        <f>IF(SUMIFS(TransactionTable!$E$4:$E$117,TransactionTable!$H$4:$H$117,$C18,TransactionTable!$I$4:$I$117,$B18)=0,"",SUMIFS(TransactionTable!$E$4:$E$117,TransactionTable!$H$4:$H$117,$C18,TransactionTable!$I$4:$I$117,$B18))</f>
        <v/>
      </c>
      <c r="G18" s="18" t="str">
        <f t="shared" si="1"/>
        <v/>
      </c>
      <c r="H18" s="9" t="str">
        <f t="shared" si="2"/>
        <v/>
      </c>
      <c r="I18" s="9" t="str">
        <f t="shared" si="3"/>
        <v/>
      </c>
      <c r="J18" s="27" t="str">
        <f t="shared" si="4"/>
        <v/>
      </c>
      <c r="L18" s="18" t="str">
        <f t="array" aca="1" ref="L18" ca="1">IFERROR(INDEX(CodingTable_CodeDescription_Blanks,SMALL((IF(LEN(CodingTable_CodeDescription_Blanks),ROW(INDIRECT("1:"&amp;ROWS(CodingTable_CodeDescription_Blanks))))),ROW(A14)),1),"")</f>
        <v/>
      </c>
      <c r="M18" s="9" t="str">
        <f t="array" aca="1" ref="M18" ca="1">IFERROR(INDEX(CodingTable_Fund_Blanks,SMALL((IF(LEN(CodingTable_Fund_Blanks),ROW(INDIRECT("1:"&amp;ROWS(CodingTable_Fund_Blanks))))),ROW(A14)),1),"")</f>
        <v/>
      </c>
      <c r="N18" s="9" t="str">
        <f t="array" aca="1" ref="N18" ca="1">IFERROR(INDEX(CodingTable_Code_Blanks,SMALL((IF(LEN(CodingTable_Code_Blanks),ROW(INDIRECT("1:"&amp;ROWS(CodingTable_Code_Blanks))))),ROW(A14)),1),"")</f>
        <v/>
      </c>
      <c r="O18" s="22" t="str">
        <f t="array" aca="1" ref="O18" ca="1">IFERROR(INDEX(CodingTable_Amount_Blanks,SMALL((IF(LEN(CodingTable_Amount_Blanks),ROW(INDIRECT("1:"&amp;ROWS(CodingTable_Amount_Blanks))))),ROW(A14)),1),"")</f>
        <v/>
      </c>
    </row>
    <row r="19" spans="1:15" x14ac:dyDescent="0.2">
      <c r="B19" s="18" t="str">
        <f>Keywords!$R$19</f>
        <v>Transportation-Air</v>
      </c>
      <c r="C19" s="9" t="str">
        <f t="shared" si="0"/>
        <v/>
      </c>
      <c r="D19" s="9" t="e">
        <f>INDEX(CodingIndex!$F$4:$G$99,MATCH($B19,CodingIndex!$F$4:$F$99,0),2)</f>
        <v>#N/A</v>
      </c>
      <c r="E19" s="22" t="str">
        <f>IF(SUMIFS(TransactionTable!$E$4:$E$117,TransactionTable!$H$4:$H$117,$C19,TransactionTable!$I$4:$I$117,$B19)=0,"",SUMIFS(TransactionTable!$E$4:$E$117,TransactionTable!$H$4:$H$117,$C19,TransactionTable!$I$4:$I$117,$B19))</f>
        <v/>
      </c>
      <c r="G19" s="18" t="str">
        <f t="shared" si="1"/>
        <v/>
      </c>
      <c r="H19" s="9" t="str">
        <f t="shared" si="2"/>
        <v/>
      </c>
      <c r="I19" s="9" t="str">
        <f t="shared" si="3"/>
        <v/>
      </c>
      <c r="J19" s="27" t="str">
        <f t="shared" si="4"/>
        <v/>
      </c>
      <c r="L19" s="18" t="str">
        <f t="array" aca="1" ref="L19" ca="1">IFERROR(INDEX(CodingTable_CodeDescription_Blanks,SMALL((IF(LEN(CodingTable_CodeDescription_Blanks),ROW(INDIRECT("1:"&amp;ROWS(CodingTable_CodeDescription_Blanks))))),ROW(A15)),1),"")</f>
        <v/>
      </c>
      <c r="M19" s="9" t="str">
        <f t="array" aca="1" ref="M19" ca="1">IFERROR(INDEX(CodingTable_Fund_Blanks,SMALL((IF(LEN(CodingTable_Fund_Blanks),ROW(INDIRECT("1:"&amp;ROWS(CodingTable_Fund_Blanks))))),ROW(A15)),1),"")</f>
        <v/>
      </c>
      <c r="N19" s="9" t="str">
        <f t="array" aca="1" ref="N19" ca="1">IFERROR(INDEX(CodingTable_Code_Blanks,SMALL((IF(LEN(CodingTable_Code_Blanks),ROW(INDIRECT("1:"&amp;ROWS(CodingTable_Code_Blanks))))),ROW(A15)),1),"")</f>
        <v/>
      </c>
      <c r="O19" s="22" t="str">
        <f t="array" aca="1" ref="O19" ca="1">IFERROR(INDEX(CodingTable_Amount_Blanks,SMALL((IF(LEN(CodingTable_Amount_Blanks),ROW(INDIRECT("1:"&amp;ROWS(CodingTable_Amount_Blanks))))),ROW(A15)),1),"")</f>
        <v/>
      </c>
    </row>
    <row r="20" spans="1:15" x14ac:dyDescent="0.2">
      <c r="B20" s="18" t="str">
        <f>Keywords!$R$20</f>
        <v>Transportation-Ground</v>
      </c>
      <c r="C20" s="9" t="str">
        <f t="shared" si="0"/>
        <v/>
      </c>
      <c r="D20" s="9" t="e">
        <f>INDEX(CodingIndex!$F$4:$G$99,MATCH($B20,CodingIndex!$F$4:$F$99,0),2)</f>
        <v>#N/A</v>
      </c>
      <c r="E20" s="22" t="str">
        <f>IF(SUMIFS(TransactionTable!$E$4:$E$117,TransactionTable!$H$4:$H$117,$C20,TransactionTable!$I$4:$I$117,$B20)=0,"",SUMIFS(TransactionTable!$E$4:$E$117,TransactionTable!$H$4:$H$117,$C20,TransactionTable!$I$4:$I$117,$B20))</f>
        <v/>
      </c>
      <c r="G20" s="18" t="str">
        <f t="shared" si="1"/>
        <v/>
      </c>
      <c r="H20" s="9" t="str">
        <f t="shared" si="2"/>
        <v/>
      </c>
      <c r="I20" s="9" t="str">
        <f t="shared" si="3"/>
        <v/>
      </c>
      <c r="J20" s="27" t="str">
        <f t="shared" si="4"/>
        <v/>
      </c>
      <c r="L20" s="18" t="str">
        <f t="array" aca="1" ref="L20" ca="1">IFERROR(INDEX(CodingTable_CodeDescription_Blanks,SMALL((IF(LEN(CodingTable_CodeDescription_Blanks),ROW(INDIRECT("1:"&amp;ROWS(CodingTable_CodeDescription_Blanks))))),ROW(A16)),1),"")</f>
        <v/>
      </c>
      <c r="M20" s="9" t="str">
        <f t="array" aca="1" ref="M20" ca="1">IFERROR(INDEX(CodingTable_Fund_Blanks,SMALL((IF(LEN(CodingTable_Fund_Blanks),ROW(INDIRECT("1:"&amp;ROWS(CodingTable_Fund_Blanks))))),ROW(A16)),1),"")</f>
        <v/>
      </c>
      <c r="N20" s="9" t="str">
        <f t="array" aca="1" ref="N20" ca="1">IFERROR(INDEX(CodingTable_Code_Blanks,SMALL((IF(LEN(CodingTable_Code_Blanks),ROW(INDIRECT("1:"&amp;ROWS(CodingTable_Code_Blanks))))),ROW(A16)),1),"")</f>
        <v/>
      </c>
      <c r="O20" s="22" t="str">
        <f t="array" aca="1" ref="O20" ca="1">IFERROR(INDEX(CodingTable_Amount_Blanks,SMALL((IF(LEN(CodingTable_Amount_Blanks),ROW(INDIRECT("1:"&amp;ROWS(CodingTable_Amount_Blanks))))),ROW(A16)),1),"")</f>
        <v/>
      </c>
    </row>
    <row r="21" spans="1:15" x14ac:dyDescent="0.2">
      <c r="B21" s="18" t="str">
        <f>Keywords!$R$21</f>
        <v>Transportation-Water</v>
      </c>
      <c r="C21" s="9" t="str">
        <f t="shared" si="0"/>
        <v/>
      </c>
      <c r="D21" s="9" t="e">
        <f>INDEX(CodingIndex!$F$4:$G$99,MATCH($B21,CodingIndex!$F$4:$F$99,0),2)</f>
        <v>#N/A</v>
      </c>
      <c r="E21" s="22" t="str">
        <f>IF(SUMIFS(TransactionTable!$E$4:$E$117,TransactionTable!$H$4:$H$117,$C21,TransactionTable!$I$4:$I$117,$B21)=0,"",SUMIFS(TransactionTable!$E$4:$E$117,TransactionTable!$H$4:$H$117,$C21,TransactionTable!$I$4:$I$117,$B21))</f>
        <v/>
      </c>
      <c r="G21" s="18" t="str">
        <f t="shared" si="1"/>
        <v/>
      </c>
      <c r="H21" s="9" t="str">
        <f t="shared" si="2"/>
        <v/>
      </c>
      <c r="I21" s="9" t="str">
        <f t="shared" si="3"/>
        <v/>
      </c>
      <c r="J21" s="27" t="str">
        <f t="shared" si="4"/>
        <v/>
      </c>
      <c r="L21" s="18" t="str">
        <f t="array" aca="1" ref="L21" ca="1">IFERROR(INDEX(CodingTable_CodeDescription_Blanks,SMALL((IF(LEN(CodingTable_CodeDescription_Blanks),ROW(INDIRECT("1:"&amp;ROWS(CodingTable_CodeDescription_Blanks))))),ROW(A17)),1),"")</f>
        <v/>
      </c>
      <c r="M21" s="9" t="str">
        <f t="array" aca="1" ref="M21" ca="1">IFERROR(INDEX(CodingTable_Fund_Blanks,SMALL((IF(LEN(CodingTable_Fund_Blanks),ROW(INDIRECT("1:"&amp;ROWS(CodingTable_Fund_Blanks))))),ROW(A17)),1),"")</f>
        <v/>
      </c>
      <c r="N21" s="9" t="str">
        <f t="array" aca="1" ref="N21" ca="1">IFERROR(INDEX(CodingTable_Code_Blanks,SMALL((IF(LEN(CodingTable_Code_Blanks),ROW(INDIRECT("1:"&amp;ROWS(CodingTable_Code_Blanks))))),ROW(A17)),1),"")</f>
        <v/>
      </c>
      <c r="O21" s="22" t="str">
        <f t="array" aca="1" ref="O21" ca="1">IFERROR(INDEX(CodingTable_Amount_Blanks,SMALL((IF(LEN(CodingTable_Amount_Blanks),ROW(INDIRECT("1:"&amp;ROWS(CodingTable_Amount_Blanks))))),ROW(A17)),1),"")</f>
        <v/>
      </c>
    </row>
    <row r="22" spans="1:15" x14ac:dyDescent="0.2">
      <c r="B22" s="18" t="str">
        <f>Keywords!$R$22</f>
        <v>Subsistence-Lodging</v>
      </c>
      <c r="C22" s="9" t="str">
        <f t="shared" si="0"/>
        <v/>
      </c>
      <c r="D22" s="9" t="e">
        <f>INDEX(CodingIndex!$F$4:$G$99,MATCH($B22,CodingIndex!$F$4:$F$99,0),2)</f>
        <v>#N/A</v>
      </c>
      <c r="E22" s="22" t="str">
        <f>IF(SUMIFS(TransactionTable!$E$4:$E$117,TransactionTable!$H$4:$H$117,$C22,TransactionTable!$I$4:$I$117,$B22)=0,"",SUMIFS(TransactionTable!$E$4:$E$117,TransactionTable!$H$4:$H$117,$C22,TransactionTable!$I$4:$I$117,$B22))</f>
        <v/>
      </c>
      <c r="G22" s="18" t="str">
        <f t="shared" si="1"/>
        <v/>
      </c>
      <c r="H22" s="9" t="str">
        <f t="shared" si="2"/>
        <v/>
      </c>
      <c r="I22" s="9" t="str">
        <f t="shared" si="3"/>
        <v/>
      </c>
      <c r="J22" s="27" t="str">
        <f t="shared" si="4"/>
        <v/>
      </c>
      <c r="L22" s="18" t="str">
        <f t="array" aca="1" ref="L22" ca="1">IFERROR(INDEX(CodingTable_CodeDescription_Blanks,SMALL((IF(LEN(CodingTable_CodeDescription_Blanks),ROW(INDIRECT("1:"&amp;ROWS(CodingTable_CodeDescription_Blanks))))),ROW(A18)),1),"")</f>
        <v/>
      </c>
      <c r="M22" s="9" t="str">
        <f t="array" aca="1" ref="M22" ca="1">IFERROR(INDEX(CodingTable_Fund_Blanks,SMALL((IF(LEN(CodingTable_Fund_Blanks),ROW(INDIRECT("1:"&amp;ROWS(CodingTable_Fund_Blanks))))),ROW(A18)),1),"")</f>
        <v/>
      </c>
      <c r="N22" s="9" t="str">
        <f t="array" aca="1" ref="N22" ca="1">IFERROR(INDEX(CodingTable_Code_Blanks,SMALL((IF(LEN(CodingTable_Code_Blanks),ROW(INDIRECT("1:"&amp;ROWS(CodingTable_Code_Blanks))))),ROW(A18)),1),"")</f>
        <v/>
      </c>
      <c r="O22" s="22" t="str">
        <f t="array" aca="1" ref="O22" ca="1">IFERROR(INDEX(CodingTable_Amount_Blanks,SMALL((IF(LEN(CodingTable_Amount_Blanks),ROW(INDIRECT("1:"&amp;ROWS(CodingTable_Amount_Blanks))))),ROW(A18)),1),"")</f>
        <v/>
      </c>
    </row>
    <row r="23" spans="1:15" x14ac:dyDescent="0.2">
      <c r="B23" s="18" t="str">
        <f>Keywords!$R$23</f>
        <v>Subsistence-Meals</v>
      </c>
      <c r="C23" s="9" t="str">
        <f t="shared" si="0"/>
        <v/>
      </c>
      <c r="D23" s="9" t="e">
        <f>INDEX(CodingIndex!$F$4:$G$99,MATCH($B23,CodingIndex!$F$4:$F$99,0),2)</f>
        <v>#N/A</v>
      </c>
      <c r="E23" s="22" t="str">
        <f>IF(SUMIFS(TransactionTable!$E$4:$E$117,TransactionTable!$H$4:$H$117,$C23,TransactionTable!$I$4:$I$117,$B23)=0,"",SUMIFS(TransactionTable!$E$4:$E$117,TransactionTable!$H$4:$H$117,$C23,TransactionTable!$I$4:$I$117,$B23))</f>
        <v/>
      </c>
      <c r="G23" s="18" t="str">
        <f t="shared" si="1"/>
        <v/>
      </c>
      <c r="H23" s="9" t="str">
        <f t="shared" si="2"/>
        <v/>
      </c>
      <c r="I23" s="9" t="str">
        <f t="shared" si="3"/>
        <v/>
      </c>
      <c r="J23" s="27" t="str">
        <f t="shared" si="4"/>
        <v/>
      </c>
      <c r="L23" s="18" t="str">
        <f t="array" aca="1" ref="L23" ca="1">IFERROR(INDEX(CodingTable_CodeDescription_Blanks,SMALL((IF(LEN(CodingTable_CodeDescription_Blanks),ROW(INDIRECT("1:"&amp;ROWS(CodingTable_CodeDescription_Blanks))))),ROW(A19)),1),"")</f>
        <v/>
      </c>
      <c r="M23" s="9" t="str">
        <f t="array" aca="1" ref="M23" ca="1">IFERROR(INDEX(CodingTable_Fund_Blanks,SMALL((IF(LEN(CodingTable_Fund_Blanks),ROW(INDIRECT("1:"&amp;ROWS(CodingTable_Fund_Blanks))))),ROW(A19)),1),"")</f>
        <v/>
      </c>
      <c r="N23" s="9" t="str">
        <f t="array" aca="1" ref="N23" ca="1">IFERROR(INDEX(CodingTable_Code_Blanks,SMALL((IF(LEN(CodingTable_Code_Blanks),ROW(INDIRECT("1:"&amp;ROWS(CodingTable_Code_Blanks))))),ROW(A19)),1),"")</f>
        <v/>
      </c>
      <c r="O23" s="22" t="str">
        <f t="array" aca="1" ref="O23" ca="1">IFERROR(INDEX(CodingTable_Amount_Blanks,SMALL((IF(LEN(CodingTable_Amount_Blanks),ROW(INDIRECT("1:"&amp;ROWS(CodingTable_Amount_Blanks))))),ROW(A19)),1),"")</f>
        <v/>
      </c>
    </row>
    <row r="24" spans="1:15" x14ac:dyDescent="0.2">
      <c r="B24" s="18" t="str">
        <f>Keywords!$R$24</f>
        <v>Subsistence-Other/Tip/Etc.</v>
      </c>
      <c r="C24" s="9" t="str">
        <f t="shared" si="0"/>
        <v/>
      </c>
      <c r="D24" s="9" t="e">
        <f>INDEX(CodingIndex!$F$4:$G$99,MATCH($B24,CodingIndex!$F$4:$F$99,0),2)</f>
        <v>#N/A</v>
      </c>
      <c r="E24" s="22" t="str">
        <f>IF(SUMIFS(TransactionTable!$E$4:$E$117,TransactionTable!$H$4:$H$117,$C24,TransactionTable!$I$4:$I$117,$B24)=0,"",SUMIFS(TransactionTable!$E$4:$E$117,TransactionTable!$H$4:$H$117,$C24,TransactionTable!$I$4:$I$117,$B24))</f>
        <v/>
      </c>
      <c r="G24" s="18" t="str">
        <f t="shared" si="1"/>
        <v/>
      </c>
      <c r="H24" s="9" t="str">
        <f t="shared" si="2"/>
        <v/>
      </c>
      <c r="I24" s="9" t="str">
        <f t="shared" si="3"/>
        <v/>
      </c>
      <c r="J24" s="27" t="str">
        <f t="shared" si="4"/>
        <v/>
      </c>
      <c r="L24" s="18" t="str">
        <f t="array" aca="1" ref="L24" ca="1">IFERROR(INDEX(CodingTable_CodeDescription_Blanks,SMALL((IF(LEN(CodingTable_CodeDescription_Blanks),ROW(INDIRECT("1:"&amp;ROWS(CodingTable_CodeDescription_Blanks))))),ROW(A20)),1),"")</f>
        <v/>
      </c>
      <c r="M24" s="9" t="str">
        <f t="array" aca="1" ref="M24" ca="1">IFERROR(INDEX(CodingTable_Fund_Blanks,SMALL((IF(LEN(CodingTable_Fund_Blanks),ROW(INDIRECT("1:"&amp;ROWS(CodingTable_Fund_Blanks))))),ROW(A20)),1),"")</f>
        <v/>
      </c>
      <c r="N24" s="9" t="str">
        <f t="array" aca="1" ref="N24" ca="1">IFERROR(INDEX(CodingTable_Code_Blanks,SMALL((IF(LEN(CodingTable_Code_Blanks),ROW(INDIRECT("1:"&amp;ROWS(CodingTable_Code_Blanks))))),ROW(A20)),1),"")</f>
        <v/>
      </c>
      <c r="O24" s="22" t="str">
        <f t="array" aca="1" ref="O24" ca="1">IFERROR(INDEX(CodingTable_Amount_Blanks,SMALL((IF(LEN(CodingTable_Amount_Blanks),ROW(INDIRECT("1:"&amp;ROWS(CodingTable_Amount_Blanks))))),ROW(A20)),1),"")</f>
        <v/>
      </c>
    </row>
    <row r="25" spans="1:15" x14ac:dyDescent="0.2">
      <c r="B25" s="18" t="str">
        <f>Keywords!$R$25</f>
        <v>Registration Fees</v>
      </c>
      <c r="C25" s="9" t="str">
        <f t="shared" si="0"/>
        <v/>
      </c>
      <c r="D25" s="9" t="e">
        <f>INDEX(CodingIndex!$F$4:$G$99,MATCH($B25,CodingIndex!$F$4:$F$99,0),2)</f>
        <v>#N/A</v>
      </c>
      <c r="E25" s="22" t="str">
        <f>IF(SUMIFS(TransactionTable!$E$4:$E$117,TransactionTable!$H$4:$H$117,$C25,TransactionTable!$I$4:$I$117,$B25)=0,"",SUMIFS(TransactionTable!$E$4:$E$117,TransactionTable!$H$4:$H$117,$C25,TransactionTable!$I$4:$I$117,$B25))</f>
        <v/>
      </c>
      <c r="G25" s="18" t="str">
        <f t="shared" si="1"/>
        <v/>
      </c>
      <c r="H25" s="9" t="str">
        <f t="shared" si="2"/>
        <v/>
      </c>
      <c r="I25" s="9" t="str">
        <f t="shared" si="3"/>
        <v/>
      </c>
      <c r="J25" s="27" t="str">
        <f t="shared" si="4"/>
        <v/>
      </c>
      <c r="L25" s="18" t="str">
        <f t="array" aca="1" ref="L25" ca="1">IFERROR(INDEX(CodingTable_CodeDescription_Blanks,SMALL((IF(LEN(CodingTable_CodeDescription_Blanks),ROW(INDIRECT("1:"&amp;ROWS(CodingTable_CodeDescription_Blanks))))),ROW(A21)),1),"")</f>
        <v/>
      </c>
      <c r="M25" s="9" t="str">
        <f t="array" aca="1" ref="M25" ca="1">IFERROR(INDEX(CodingTable_Fund_Blanks,SMALL((IF(LEN(CodingTable_Fund_Blanks),ROW(INDIRECT("1:"&amp;ROWS(CodingTable_Fund_Blanks))))),ROW(A21)),1),"")</f>
        <v/>
      </c>
      <c r="N25" s="9" t="str">
        <f t="array" aca="1" ref="N25" ca="1">IFERROR(INDEX(CodingTable_Code_Blanks,SMALL((IF(LEN(CodingTable_Code_Blanks),ROW(INDIRECT("1:"&amp;ROWS(CodingTable_Code_Blanks))))),ROW(A21)),1),"")</f>
        <v/>
      </c>
      <c r="O25" s="22" t="str">
        <f t="array" aca="1" ref="O25" ca="1">IFERROR(INDEX(CodingTable_Amount_Blanks,SMALL((IF(LEN(CodingTable_Amount_Blanks),ROW(INDIRECT("1:"&amp;ROWS(CodingTable_Amount_Blanks))))),ROW(A21)),1),"")</f>
        <v/>
      </c>
    </row>
    <row r="26" spans="1:15" x14ac:dyDescent="0.2">
      <c r="B26" s="18" t="str">
        <f>Keywords!$R$26</f>
        <v>Student Study Abroad Expenses</v>
      </c>
      <c r="C26" s="9" t="str">
        <f t="shared" si="0"/>
        <v/>
      </c>
      <c r="D26" s="9">
        <f>INDEX(CodingIndex!$F$4:$G$99,MATCH($B26,CodingIndex!$F$4:$F$99,0),2)</f>
        <v>926190</v>
      </c>
      <c r="E26" s="22" t="str">
        <f>IF(SUMIFS(TransactionTable!$E$4:$E$117,TransactionTable!$H$4:$H$117,$C26,TransactionTable!$I$4:$I$117,$B26)=0,"",SUMIFS(TransactionTable!$E$4:$E$117,TransactionTable!$H$4:$H$117,$C26,TransactionTable!$I$4:$I$117,$B26))</f>
        <v/>
      </c>
      <c r="G26" s="18" t="str">
        <f t="shared" si="1"/>
        <v/>
      </c>
      <c r="H26" s="9" t="str">
        <f t="shared" si="2"/>
        <v/>
      </c>
      <c r="I26" s="9" t="str">
        <f t="shared" si="3"/>
        <v/>
      </c>
      <c r="J26" s="27" t="str">
        <f t="shared" si="4"/>
        <v/>
      </c>
      <c r="L26" s="19" t="str">
        <f t="array" aca="1" ref="L26" ca="1">IFERROR(INDEX(CodingTable_CodeDescription_Blanks,SMALL((IF(LEN(CodingTable_CodeDescription_Blanks),ROW(INDIRECT("1:"&amp;ROWS(CodingTable_CodeDescription_Blanks))))),ROW(A22)),1),"")</f>
        <v/>
      </c>
      <c r="M26" s="20" t="str">
        <f t="array" aca="1" ref="M26" ca="1">IFERROR(INDEX(CodingTable_Fund_Blanks,SMALL((IF(LEN(CodingTable_Fund_Blanks),ROW(INDIRECT("1:"&amp;ROWS(CodingTable_Fund_Blanks))))),ROW(A22)),1),"")</f>
        <v/>
      </c>
      <c r="N26" s="20" t="str">
        <f t="array" aca="1" ref="N26" ca="1">IFERROR(INDEX(CodingTable_Code_Blanks,SMALL((IF(LEN(CodingTable_Code_Blanks),ROW(INDIRECT("1:"&amp;ROWS(CodingTable_Code_Blanks))))),ROW(A22)),1),"")</f>
        <v/>
      </c>
      <c r="O26" s="23" t="str">
        <f t="array" aca="1" ref="O26" ca="1">IFERROR(INDEX(CodingTable_Amount_Blanks,SMALL((IF(LEN(CodingTable_Amount_Blanks),ROW(INDIRECT("1:"&amp;ROWS(CodingTable_Amount_Blanks))))),ROW(A22)),1),"")</f>
        <v/>
      </c>
    </row>
    <row r="27" spans="1:15" x14ac:dyDescent="0.2">
      <c r="B27" s="18" t="str">
        <f>Keywords!$R$27</f>
        <v>Board/Non-Employee Transportation</v>
      </c>
      <c r="C27" s="9" t="str">
        <f t="shared" si="0"/>
        <v/>
      </c>
      <c r="D27" s="9">
        <f>INDEX(CodingIndex!$F$4:$G$99,MATCH($B27,CodingIndex!$F$4:$F$99,0),2)</f>
        <v>925440</v>
      </c>
      <c r="E27" s="22" t="str">
        <f>IF(SUMIFS(TransactionTable!$E$4:$E$117,TransactionTable!$H$4:$H$117,$C27,TransactionTable!$I$4:$I$117,$B27)=0,"",SUMIFS(TransactionTable!$E$4:$E$117,TransactionTable!$H$4:$H$117,$C27,TransactionTable!$I$4:$I$117,$B27))</f>
        <v/>
      </c>
      <c r="G27" s="18" t="str">
        <f t="shared" si="1"/>
        <v/>
      </c>
      <c r="H27" s="9" t="str">
        <f t="shared" si="2"/>
        <v/>
      </c>
      <c r="I27" s="9" t="str">
        <f t="shared" si="3"/>
        <v/>
      </c>
      <c r="J27" s="27" t="str">
        <f t="shared" si="4"/>
        <v/>
      </c>
      <c r="O27" s="24"/>
    </row>
    <row r="28" spans="1:15" x14ac:dyDescent="0.2">
      <c r="B28" s="18" t="str">
        <f>Keywords!$R$28</f>
        <v>Board/Non-Employee Subsistence</v>
      </c>
      <c r="C28" s="9" t="str">
        <f t="shared" si="0"/>
        <v/>
      </c>
      <c r="D28" s="9">
        <f>INDEX(CodingIndex!$F$4:$G$99,MATCH($B28,CodingIndex!$F$4:$F$99,0),2)</f>
        <v>925460</v>
      </c>
      <c r="E28" s="22" t="str">
        <f>IF(SUMIFS(TransactionTable!$E$4:$E$117,TransactionTable!$H$4:$H$117,$C28,TransactionTable!$I$4:$I$117,$B28)=0,"",SUMIFS(TransactionTable!$E$4:$E$117,TransactionTable!$H$4:$H$117,$C28,TransactionTable!$I$4:$I$117,$B28))</f>
        <v/>
      </c>
      <c r="G28" s="18" t="str">
        <f t="shared" si="1"/>
        <v/>
      </c>
      <c r="H28" s="9" t="str">
        <f t="shared" si="2"/>
        <v/>
      </c>
      <c r="I28" s="9" t="str">
        <f t="shared" si="3"/>
        <v/>
      </c>
      <c r="J28" s="27" t="str">
        <f t="shared" si="4"/>
        <v/>
      </c>
      <c r="O28" s="24"/>
    </row>
    <row r="29" spans="1:15" x14ac:dyDescent="0.2">
      <c r="B29" s="18" t="str">
        <f>Keywords!$R$29</f>
        <v xml:space="preserve">Research-related Participant travel </v>
      </c>
      <c r="C29" s="9" t="str">
        <f t="shared" si="0"/>
        <v/>
      </c>
      <c r="D29" s="9">
        <f>INDEX(CodingIndex!$F$4:$G$99,MATCH($B29,CodingIndex!$F$4:$F$99,0),2)</f>
        <v>930260</v>
      </c>
      <c r="E29" s="22" t="str">
        <f>IF(SUMIFS(TransactionTable!$E$4:$E$117,TransactionTable!$H$4:$H$117,$C29,TransactionTable!$I$4:$I$117,$B29)=0,"",SUMIFS(TransactionTable!$E$4:$E$117,TransactionTable!$H$4:$H$117,$C29,TransactionTable!$I$4:$I$117,$B29))</f>
        <v/>
      </c>
      <c r="G29" s="18" t="str">
        <f t="shared" si="1"/>
        <v/>
      </c>
      <c r="H29" s="9" t="str">
        <f t="shared" si="2"/>
        <v/>
      </c>
      <c r="I29" s="9" t="str">
        <f t="shared" si="3"/>
        <v/>
      </c>
      <c r="J29" s="27" t="str">
        <f t="shared" si="4"/>
        <v/>
      </c>
      <c r="O29" s="24"/>
    </row>
    <row r="30" spans="1:15" x14ac:dyDescent="0.2">
      <c r="B30" s="18" t="str">
        <f>Keywords!$R$31</f>
        <v>Alcohol</v>
      </c>
      <c r="C30" s="9" t="str">
        <f t="shared" si="0"/>
        <v/>
      </c>
      <c r="D30" s="9">
        <f>INDEX(CodingIndex!$F$4:$G$99,MATCH($B30,CodingIndex!$F$4:$F$99,0),2)</f>
        <v>930210</v>
      </c>
      <c r="E30" s="22" t="str">
        <f>IF(SUMIFS(TransactionTable!$E$4:$E$117,TransactionTable!$H$4:$H$117,$C30,TransactionTable!$I$4:$I$117,$B30)=0,"",SUMIFS(TransactionTable!$E$4:$E$117,TransactionTable!$H$4:$H$117,$C30,TransactionTable!$I$4:$I$117,$B30))</f>
        <v/>
      </c>
      <c r="G30" s="18" t="str">
        <f t="shared" si="1"/>
        <v/>
      </c>
      <c r="H30" s="9" t="str">
        <f t="shared" si="2"/>
        <v/>
      </c>
      <c r="I30" s="9" t="str">
        <f t="shared" si="3"/>
        <v/>
      </c>
      <c r="J30" s="27" t="str">
        <f t="shared" si="4"/>
        <v/>
      </c>
      <c r="O30" s="24"/>
    </row>
    <row r="31" spans="1:15" x14ac:dyDescent="0.2">
      <c r="B31" s="19" t="str">
        <f>Keywords!$R$32</f>
        <v>Administrative Meals</v>
      </c>
      <c r="C31" s="20" t="str">
        <f t="shared" si="0"/>
        <v/>
      </c>
      <c r="D31" s="20">
        <f>INDEX(CodingIndex!$F$4:$G$99,MATCH($B31,CodingIndex!$F$4:$F$99,0),2)</f>
        <v>951360</v>
      </c>
      <c r="E31" s="23" t="str">
        <f>IF(SUMIFS(TransactionTable!$E$4:$E$117,TransactionTable!$H$4:$H$117,$C31,TransactionTable!$I$4:$I$117,$B31)=0,"",SUMIFS(TransactionTable!$E$4:$E$117,TransactionTable!$H$4:$H$117,$C31,TransactionTable!$I$4:$I$117,$B31))</f>
        <v/>
      </c>
      <c r="G31" s="18" t="str">
        <f t="shared" si="1"/>
        <v/>
      </c>
      <c r="H31" s="9" t="str">
        <f t="shared" si="2"/>
        <v/>
      </c>
      <c r="I31" s="9" t="str">
        <f t="shared" si="3"/>
        <v/>
      </c>
      <c r="J31" s="27" t="str">
        <f t="shared" si="4"/>
        <v/>
      </c>
      <c r="O31" s="24"/>
    </row>
    <row r="32" spans="1:15" x14ac:dyDescent="0.2">
      <c r="A32" s="15" t="s">
        <v>68</v>
      </c>
      <c r="B32" s="16" t="str">
        <f>Keywords!$R$5</f>
        <v>Transportation-Air</v>
      </c>
      <c r="C32" s="17" t="str">
        <f>$A$33</f>
        <v/>
      </c>
      <c r="D32" s="17" t="e">
        <f>INDEX(CodingIndex!$F$4:$G$99,MATCH($B32,CodingIndex!$F$4:$F$99,0),2)</f>
        <v>#N/A</v>
      </c>
      <c r="E32" s="21" t="str">
        <f>IF(SUMIFS(TransactionTable!$E$4:$E$117,TransactionTable!$H$4:$H$117,$C32,TransactionTable!$I$4:$I$117,$B32)=0,"",SUMIFS(TransactionTable!$E$4:$E$117,TransactionTable!$H$4:$H$117,$C32,TransactionTable!$I$4:$I$117,$B32))</f>
        <v/>
      </c>
      <c r="G32" s="16" t="str">
        <f>IF($E32="","",$B32)</f>
        <v/>
      </c>
      <c r="H32" s="17" t="str">
        <f>IF($E32="","",$C32)</f>
        <v/>
      </c>
      <c r="I32" s="17" t="str">
        <f>IF($E32="","",$D32)</f>
        <v/>
      </c>
      <c r="J32" s="26" t="str">
        <f>IF($E32="","",$E32)</f>
        <v/>
      </c>
      <c r="O32" s="24"/>
    </row>
    <row r="33" spans="1:15" x14ac:dyDescent="0.2">
      <c r="A33" s="10" t="str">
        <f>TransactionTable!$M$2</f>
        <v/>
      </c>
      <c r="B33" s="18" t="str">
        <f>Keywords!$R$6</f>
        <v>Transportation-Ground</v>
      </c>
      <c r="C33" s="9" t="str">
        <f t="shared" ref="C33:C58" si="5">$A$33</f>
        <v/>
      </c>
      <c r="D33" s="9" t="e">
        <f>INDEX(CodingIndex!$F$4:$G$99,MATCH($B33,CodingIndex!$F$4:$F$99,0),2)</f>
        <v>#N/A</v>
      </c>
      <c r="E33" s="22" t="str">
        <f>IF(SUMIFS(TransactionTable!$E$4:$E$117,TransactionTable!$H$4:$H$117,$C33,TransactionTable!$I$4:$I$117,$B33)=0,"",SUMIFS(TransactionTable!$E$4:$E$117,TransactionTable!$H$4:$H$117,$C33,TransactionTable!$I$4:$I$117,$B33))</f>
        <v/>
      </c>
      <c r="G33" s="18" t="str">
        <f t="shared" ref="G33:G58" si="6">IF($E33="","",$B33)</f>
        <v/>
      </c>
      <c r="H33" s="9" t="str">
        <f t="shared" ref="H33:H58" si="7">IF($E33="","",$C33)</f>
        <v/>
      </c>
      <c r="I33" s="9" t="str">
        <f t="shared" ref="I33:I58" si="8">IF($E33="","",$D33)</f>
        <v/>
      </c>
      <c r="J33" s="27" t="str">
        <f t="shared" ref="J33:J58" si="9">IF($E33="","",$E33)</f>
        <v/>
      </c>
      <c r="O33" s="24"/>
    </row>
    <row r="34" spans="1:15" x14ac:dyDescent="0.2">
      <c r="B34" s="18" t="str">
        <f>Keywords!$R$7</f>
        <v>Transportation-Water</v>
      </c>
      <c r="C34" s="9" t="str">
        <f t="shared" si="5"/>
        <v/>
      </c>
      <c r="D34" s="9" t="e">
        <f>INDEX(CodingIndex!$F$4:$G$99,MATCH($B34,CodingIndex!$F$4:$F$99,0),2)</f>
        <v>#N/A</v>
      </c>
      <c r="E34" s="22" t="str">
        <f>IF(SUMIFS(TransactionTable!$E$4:$E$117,TransactionTable!$H$4:$H$117,$C34,TransactionTable!$I$4:$I$117,$B34)=0,"",SUMIFS(TransactionTable!$E$4:$E$117,TransactionTable!$H$4:$H$117,$C34,TransactionTable!$I$4:$I$117,$B34))</f>
        <v/>
      </c>
      <c r="G34" s="18" t="str">
        <f t="shared" si="6"/>
        <v/>
      </c>
      <c r="H34" s="9" t="str">
        <f t="shared" si="7"/>
        <v/>
      </c>
      <c r="I34" s="9" t="str">
        <f t="shared" si="8"/>
        <v/>
      </c>
      <c r="J34" s="27" t="str">
        <f t="shared" si="9"/>
        <v/>
      </c>
      <c r="O34" s="24"/>
    </row>
    <row r="35" spans="1:15" x14ac:dyDescent="0.2">
      <c r="B35" s="18" t="str">
        <f>Keywords!$R$8</f>
        <v>Subsistence-Lodging</v>
      </c>
      <c r="C35" s="9" t="str">
        <f t="shared" si="5"/>
        <v/>
      </c>
      <c r="D35" s="9" t="e">
        <f>INDEX(CodingIndex!$F$4:$G$99,MATCH($B35,CodingIndex!$F$4:$F$99,0),2)</f>
        <v>#N/A</v>
      </c>
      <c r="E35" s="22" t="str">
        <f>IF(SUMIFS(TransactionTable!$E$4:$E$117,TransactionTable!$H$4:$H$117,$C35,TransactionTable!$I$4:$I$117,$B35)=0,"",SUMIFS(TransactionTable!$E$4:$E$117,TransactionTable!$H$4:$H$117,$C35,TransactionTable!$I$4:$I$117,$B35))</f>
        <v/>
      </c>
      <c r="G35" s="18" t="str">
        <f t="shared" si="6"/>
        <v/>
      </c>
      <c r="H35" s="9" t="str">
        <f t="shared" si="7"/>
        <v/>
      </c>
      <c r="I35" s="9" t="str">
        <f t="shared" si="8"/>
        <v/>
      </c>
      <c r="J35" s="27" t="str">
        <f t="shared" si="9"/>
        <v/>
      </c>
    </row>
    <row r="36" spans="1:15" x14ac:dyDescent="0.2">
      <c r="B36" s="18" t="str">
        <f>Keywords!$R$9</f>
        <v>Subsistence-Meals</v>
      </c>
      <c r="C36" s="9" t="str">
        <f t="shared" si="5"/>
        <v/>
      </c>
      <c r="D36" s="9" t="e">
        <f>INDEX(CodingIndex!$F$4:$G$99,MATCH($B36,CodingIndex!$F$4:$F$99,0),2)</f>
        <v>#N/A</v>
      </c>
      <c r="E36" s="22" t="str">
        <f>IF(SUMIFS(TransactionTable!$E$4:$E$117,TransactionTable!$H$4:$H$117,$C36,TransactionTable!$I$4:$I$117,$B36)=0,"",SUMIFS(TransactionTable!$E$4:$E$117,TransactionTable!$H$4:$H$117,$C36,TransactionTable!$I$4:$I$117,$B36))</f>
        <v/>
      </c>
      <c r="G36" s="18" t="str">
        <f t="shared" si="6"/>
        <v/>
      </c>
      <c r="H36" s="9" t="str">
        <f t="shared" si="7"/>
        <v/>
      </c>
      <c r="I36" s="9" t="str">
        <f t="shared" si="8"/>
        <v/>
      </c>
      <c r="J36" s="27" t="str">
        <f t="shared" si="9"/>
        <v/>
      </c>
    </row>
    <row r="37" spans="1:15" x14ac:dyDescent="0.2">
      <c r="B37" s="18" t="str">
        <f>Keywords!$R$10</f>
        <v>Subsistence-Other/Tip/Etc.</v>
      </c>
      <c r="C37" s="9" t="str">
        <f t="shared" si="5"/>
        <v/>
      </c>
      <c r="D37" s="9" t="e">
        <f>INDEX(CodingIndex!$F$4:$G$99,MATCH($B37,CodingIndex!$F$4:$F$99,0),2)</f>
        <v>#N/A</v>
      </c>
      <c r="E37" s="22" t="str">
        <f>IF(SUMIFS(TransactionTable!$E$4:$E$117,TransactionTable!$H$4:$H$117,$C37,TransactionTable!$I$4:$I$117,$B37)=0,"",SUMIFS(TransactionTable!$E$4:$E$117,TransactionTable!$H$4:$H$117,$C37,TransactionTable!$I$4:$I$117,$B37))</f>
        <v/>
      </c>
      <c r="G37" s="18" t="str">
        <f t="shared" si="6"/>
        <v/>
      </c>
      <c r="H37" s="9" t="str">
        <f t="shared" si="7"/>
        <v/>
      </c>
      <c r="I37" s="9" t="str">
        <f t="shared" si="8"/>
        <v/>
      </c>
      <c r="J37" s="27" t="str">
        <f t="shared" si="9"/>
        <v/>
      </c>
    </row>
    <row r="38" spans="1:15" x14ac:dyDescent="0.2">
      <c r="B38" s="18" t="str">
        <f>Keywords!$R$11</f>
        <v>Registration Fees</v>
      </c>
      <c r="C38" s="9" t="str">
        <f t="shared" si="5"/>
        <v/>
      </c>
      <c r="D38" s="9" t="e">
        <f>INDEX(CodingIndex!$F$4:$G$99,MATCH($B38,CodingIndex!$F$4:$F$99,0),2)</f>
        <v>#N/A</v>
      </c>
      <c r="E38" s="22" t="str">
        <f>IF(SUMIFS(TransactionTable!$E$4:$E$117,TransactionTable!$H$4:$H$117,$C38,TransactionTable!$I$4:$I$117,$B38)=0,"",SUMIFS(TransactionTable!$E$4:$E$117,TransactionTable!$H$4:$H$117,$C38,TransactionTable!$I$4:$I$117,$B38))</f>
        <v/>
      </c>
      <c r="G38" s="18" t="str">
        <f t="shared" si="6"/>
        <v/>
      </c>
      <c r="H38" s="9" t="str">
        <f t="shared" si="7"/>
        <v/>
      </c>
      <c r="I38" s="9" t="str">
        <f t="shared" si="8"/>
        <v/>
      </c>
      <c r="J38" s="27" t="str">
        <f t="shared" si="9"/>
        <v/>
      </c>
    </row>
    <row r="39" spans="1:15" x14ac:dyDescent="0.2">
      <c r="B39" s="18" t="str">
        <f>Keywords!$R$12</f>
        <v>Transportation-Air</v>
      </c>
      <c r="C39" s="9" t="str">
        <f t="shared" si="5"/>
        <v/>
      </c>
      <c r="D39" s="9" t="e">
        <f>INDEX(CodingIndex!$F$4:$G$99,MATCH($B39,CodingIndex!$F$4:$F$99,0),2)</f>
        <v>#N/A</v>
      </c>
      <c r="E39" s="22" t="str">
        <f>IF(SUMIFS(TransactionTable!$E$4:$E$117,TransactionTable!$H$4:$H$117,$C39,TransactionTable!$I$4:$I$117,$B39)=0,"",SUMIFS(TransactionTable!$E$4:$E$117,TransactionTable!$H$4:$H$117,$C39,TransactionTable!$I$4:$I$117,$B39))</f>
        <v/>
      </c>
      <c r="G39" s="18" t="str">
        <f t="shared" si="6"/>
        <v/>
      </c>
      <c r="H39" s="9" t="str">
        <f t="shared" si="7"/>
        <v/>
      </c>
      <c r="I39" s="9" t="str">
        <f t="shared" si="8"/>
        <v/>
      </c>
      <c r="J39" s="27" t="str">
        <f t="shared" si="9"/>
        <v/>
      </c>
    </row>
    <row r="40" spans="1:15" x14ac:dyDescent="0.2">
      <c r="B40" s="18" t="str">
        <f>Keywords!$R$13</f>
        <v>Transportation-Ground</v>
      </c>
      <c r="C40" s="9" t="str">
        <f t="shared" si="5"/>
        <v/>
      </c>
      <c r="D40" s="9" t="e">
        <f>INDEX(CodingIndex!$F$4:$G$99,MATCH($B40,CodingIndex!$F$4:$F$99,0),2)</f>
        <v>#N/A</v>
      </c>
      <c r="E40" s="22" t="str">
        <f>IF(SUMIFS(TransactionTable!$E$4:$E$117,TransactionTable!$H$4:$H$117,$C40,TransactionTable!$I$4:$I$117,$B40)=0,"",SUMIFS(TransactionTable!$E$4:$E$117,TransactionTable!$H$4:$H$117,$C40,TransactionTable!$I$4:$I$117,$B40))</f>
        <v/>
      </c>
      <c r="G40" s="18" t="str">
        <f t="shared" si="6"/>
        <v/>
      </c>
      <c r="H40" s="9" t="str">
        <f t="shared" si="7"/>
        <v/>
      </c>
      <c r="I40" s="9" t="str">
        <f t="shared" si="8"/>
        <v/>
      </c>
      <c r="J40" s="27" t="str">
        <f t="shared" si="9"/>
        <v/>
      </c>
    </row>
    <row r="41" spans="1:15" x14ac:dyDescent="0.2">
      <c r="B41" s="18" t="str">
        <f>Keywords!$R$14</f>
        <v>Transportation-Water</v>
      </c>
      <c r="C41" s="9" t="str">
        <f t="shared" si="5"/>
        <v/>
      </c>
      <c r="D41" s="9" t="e">
        <f>INDEX(CodingIndex!$F$4:$G$99,MATCH($B41,CodingIndex!$F$4:$F$99,0),2)</f>
        <v>#N/A</v>
      </c>
      <c r="E41" s="22" t="str">
        <f>IF(SUMIFS(TransactionTable!$E$4:$E$117,TransactionTable!$H$4:$H$117,$C41,TransactionTable!$I$4:$I$117,$B41)=0,"",SUMIFS(TransactionTable!$E$4:$E$117,TransactionTable!$H$4:$H$117,$C41,TransactionTable!$I$4:$I$117,$B41))</f>
        <v/>
      </c>
      <c r="G41" s="18" t="str">
        <f t="shared" si="6"/>
        <v/>
      </c>
      <c r="H41" s="9" t="str">
        <f t="shared" si="7"/>
        <v/>
      </c>
      <c r="I41" s="9" t="str">
        <f t="shared" si="8"/>
        <v/>
      </c>
      <c r="J41" s="27" t="str">
        <f t="shared" si="9"/>
        <v/>
      </c>
    </row>
    <row r="42" spans="1:15" x14ac:dyDescent="0.2">
      <c r="B42" s="18" t="str">
        <f>Keywords!$R$15</f>
        <v>Subsistence-Lodging</v>
      </c>
      <c r="C42" s="9" t="str">
        <f t="shared" si="5"/>
        <v/>
      </c>
      <c r="D42" s="9" t="e">
        <f>INDEX(CodingIndex!$F$4:$G$99,MATCH($B42,CodingIndex!$F$4:$F$99,0),2)</f>
        <v>#N/A</v>
      </c>
      <c r="E42" s="22" t="str">
        <f>IF(SUMIFS(TransactionTable!$E$4:$E$117,TransactionTable!$H$4:$H$117,$C42,TransactionTable!$I$4:$I$117,$B42)=0,"",SUMIFS(TransactionTable!$E$4:$E$117,TransactionTable!$H$4:$H$117,$C42,TransactionTable!$I$4:$I$117,$B42))</f>
        <v/>
      </c>
      <c r="G42" s="18" t="str">
        <f t="shared" si="6"/>
        <v/>
      </c>
      <c r="H42" s="9" t="str">
        <f t="shared" si="7"/>
        <v/>
      </c>
      <c r="I42" s="9" t="str">
        <f t="shared" si="8"/>
        <v/>
      </c>
      <c r="J42" s="27" t="str">
        <f t="shared" si="9"/>
        <v/>
      </c>
    </row>
    <row r="43" spans="1:15" x14ac:dyDescent="0.2">
      <c r="B43" s="18" t="str">
        <f>Keywords!$R$16</f>
        <v>Subsistence-Meals</v>
      </c>
      <c r="C43" s="9" t="str">
        <f t="shared" si="5"/>
        <v/>
      </c>
      <c r="D43" s="9" t="e">
        <f>INDEX(CodingIndex!$F$4:$G$99,MATCH($B43,CodingIndex!$F$4:$F$99,0),2)</f>
        <v>#N/A</v>
      </c>
      <c r="E43" s="22" t="str">
        <f>IF(SUMIFS(TransactionTable!$E$4:$E$117,TransactionTable!$H$4:$H$117,$C43,TransactionTable!$I$4:$I$117,$B43)=0,"",SUMIFS(TransactionTable!$E$4:$E$117,TransactionTable!$H$4:$H$117,$C43,TransactionTable!$I$4:$I$117,$B43))</f>
        <v/>
      </c>
      <c r="G43" s="18" t="str">
        <f t="shared" si="6"/>
        <v/>
      </c>
      <c r="H43" s="9" t="str">
        <f t="shared" si="7"/>
        <v/>
      </c>
      <c r="I43" s="9" t="str">
        <f t="shared" si="8"/>
        <v/>
      </c>
      <c r="J43" s="27" t="str">
        <f t="shared" si="9"/>
        <v/>
      </c>
    </row>
    <row r="44" spans="1:15" x14ac:dyDescent="0.2">
      <c r="B44" s="18" t="str">
        <f>Keywords!$R$17</f>
        <v>Subsistence-Other/Tip/Etc.</v>
      </c>
      <c r="C44" s="9" t="str">
        <f t="shared" si="5"/>
        <v/>
      </c>
      <c r="D44" s="9" t="e">
        <f>INDEX(CodingIndex!$F$4:$G$99,MATCH($B44,CodingIndex!$F$4:$F$99,0),2)</f>
        <v>#N/A</v>
      </c>
      <c r="E44" s="22" t="str">
        <f>IF(SUMIFS(TransactionTable!$E$4:$E$117,TransactionTable!$H$4:$H$117,$C44,TransactionTable!$I$4:$I$117,$B44)=0,"",SUMIFS(TransactionTable!$E$4:$E$117,TransactionTable!$H$4:$H$117,$C44,TransactionTable!$I$4:$I$117,$B44))</f>
        <v/>
      </c>
      <c r="G44" s="18" t="str">
        <f t="shared" si="6"/>
        <v/>
      </c>
      <c r="H44" s="9" t="str">
        <f t="shared" si="7"/>
        <v/>
      </c>
      <c r="I44" s="9" t="str">
        <f t="shared" si="8"/>
        <v/>
      </c>
      <c r="J44" s="27" t="str">
        <f t="shared" si="9"/>
        <v/>
      </c>
    </row>
    <row r="45" spans="1:15" x14ac:dyDescent="0.2">
      <c r="B45" s="18" t="str">
        <f>Keywords!$R$18</f>
        <v>Registration Fees</v>
      </c>
      <c r="C45" s="9" t="str">
        <f t="shared" si="5"/>
        <v/>
      </c>
      <c r="D45" s="9" t="e">
        <f>INDEX(CodingIndex!$F$4:$G$99,MATCH($B45,CodingIndex!$F$4:$F$99,0),2)</f>
        <v>#N/A</v>
      </c>
      <c r="E45" s="22" t="str">
        <f>IF(SUMIFS(TransactionTable!$E$4:$E$117,TransactionTable!$H$4:$H$117,$C45,TransactionTable!$I$4:$I$117,$B45)=0,"",SUMIFS(TransactionTable!$E$4:$E$117,TransactionTable!$H$4:$H$117,$C45,TransactionTable!$I$4:$I$117,$B45))</f>
        <v/>
      </c>
      <c r="G45" s="18" t="str">
        <f t="shared" si="6"/>
        <v/>
      </c>
      <c r="H45" s="9" t="str">
        <f t="shared" si="7"/>
        <v/>
      </c>
      <c r="I45" s="9" t="str">
        <f t="shared" si="8"/>
        <v/>
      </c>
      <c r="J45" s="27" t="str">
        <f t="shared" si="9"/>
        <v/>
      </c>
    </row>
    <row r="46" spans="1:15" x14ac:dyDescent="0.2">
      <c r="B46" s="18" t="str">
        <f>Keywords!$R$19</f>
        <v>Transportation-Air</v>
      </c>
      <c r="C46" s="9" t="str">
        <f t="shared" si="5"/>
        <v/>
      </c>
      <c r="D46" s="9" t="e">
        <f>INDEX(CodingIndex!$F$4:$G$99,MATCH($B46,CodingIndex!$F$4:$F$99,0),2)</f>
        <v>#N/A</v>
      </c>
      <c r="E46" s="22" t="str">
        <f>IF(SUMIFS(TransactionTable!$E$4:$E$117,TransactionTable!$H$4:$H$117,$C46,TransactionTable!$I$4:$I$117,$B46)=0,"",SUMIFS(TransactionTable!$E$4:$E$117,TransactionTable!$H$4:$H$117,$C46,TransactionTable!$I$4:$I$117,$B46))</f>
        <v/>
      </c>
      <c r="G46" s="18" t="str">
        <f t="shared" si="6"/>
        <v/>
      </c>
      <c r="H46" s="9" t="str">
        <f t="shared" si="7"/>
        <v/>
      </c>
      <c r="I46" s="9" t="str">
        <f t="shared" si="8"/>
        <v/>
      </c>
      <c r="J46" s="27" t="str">
        <f t="shared" si="9"/>
        <v/>
      </c>
    </row>
    <row r="47" spans="1:15" x14ac:dyDescent="0.2">
      <c r="B47" s="18" t="str">
        <f>Keywords!$R$20</f>
        <v>Transportation-Ground</v>
      </c>
      <c r="C47" s="9" t="str">
        <f t="shared" si="5"/>
        <v/>
      </c>
      <c r="D47" s="9" t="e">
        <f>INDEX(CodingIndex!$F$4:$G$99,MATCH($B47,CodingIndex!$F$4:$F$99,0),2)</f>
        <v>#N/A</v>
      </c>
      <c r="E47" s="22" t="str">
        <f>IF(SUMIFS(TransactionTable!$E$4:$E$117,TransactionTable!$H$4:$H$117,$C47,TransactionTable!$I$4:$I$117,$B47)=0,"",SUMIFS(TransactionTable!$E$4:$E$117,TransactionTable!$H$4:$H$117,$C47,TransactionTable!$I$4:$I$117,$B47))</f>
        <v/>
      </c>
      <c r="G47" s="18" t="str">
        <f t="shared" si="6"/>
        <v/>
      </c>
      <c r="H47" s="9" t="str">
        <f t="shared" si="7"/>
        <v/>
      </c>
      <c r="I47" s="9" t="str">
        <f t="shared" si="8"/>
        <v/>
      </c>
      <c r="J47" s="27" t="str">
        <f t="shared" si="9"/>
        <v/>
      </c>
    </row>
    <row r="48" spans="1:15" x14ac:dyDescent="0.2">
      <c r="B48" s="18" t="str">
        <f>Keywords!$R$21</f>
        <v>Transportation-Water</v>
      </c>
      <c r="C48" s="9" t="str">
        <f t="shared" si="5"/>
        <v/>
      </c>
      <c r="D48" s="9" t="e">
        <f>INDEX(CodingIndex!$F$4:$G$99,MATCH($B48,CodingIndex!$F$4:$F$99,0),2)</f>
        <v>#N/A</v>
      </c>
      <c r="E48" s="22" t="str">
        <f>IF(SUMIFS(TransactionTable!$E$4:$E$117,TransactionTable!$H$4:$H$117,$C48,TransactionTable!$I$4:$I$117,$B48)=0,"",SUMIFS(TransactionTable!$E$4:$E$117,TransactionTable!$H$4:$H$117,$C48,TransactionTable!$I$4:$I$117,$B48))</f>
        <v/>
      </c>
      <c r="G48" s="18" t="str">
        <f t="shared" si="6"/>
        <v/>
      </c>
      <c r="H48" s="9" t="str">
        <f t="shared" si="7"/>
        <v/>
      </c>
      <c r="I48" s="9" t="str">
        <f t="shared" si="8"/>
        <v/>
      </c>
      <c r="J48" s="27" t="str">
        <f t="shared" si="9"/>
        <v/>
      </c>
    </row>
    <row r="49" spans="1:15" x14ac:dyDescent="0.2">
      <c r="B49" s="18" t="str">
        <f>Keywords!$R$22</f>
        <v>Subsistence-Lodging</v>
      </c>
      <c r="C49" s="9" t="str">
        <f t="shared" si="5"/>
        <v/>
      </c>
      <c r="D49" s="9" t="e">
        <f>INDEX(CodingIndex!$F$4:$G$99,MATCH($B49,CodingIndex!$F$4:$F$99,0),2)</f>
        <v>#N/A</v>
      </c>
      <c r="E49" s="22" t="str">
        <f>IF(SUMIFS(TransactionTable!$E$4:$E$117,TransactionTable!$H$4:$H$117,$C49,TransactionTable!$I$4:$I$117,$B49)=0,"",SUMIFS(TransactionTable!$E$4:$E$117,TransactionTable!$H$4:$H$117,$C49,TransactionTable!$I$4:$I$117,$B49))</f>
        <v/>
      </c>
      <c r="G49" s="18" t="str">
        <f t="shared" si="6"/>
        <v/>
      </c>
      <c r="H49" s="9" t="str">
        <f t="shared" si="7"/>
        <v/>
      </c>
      <c r="I49" s="9" t="str">
        <f t="shared" si="8"/>
        <v/>
      </c>
      <c r="J49" s="27" t="str">
        <f t="shared" si="9"/>
        <v/>
      </c>
    </row>
    <row r="50" spans="1:15" x14ac:dyDescent="0.2">
      <c r="B50" s="18" t="str">
        <f>Keywords!$R$23</f>
        <v>Subsistence-Meals</v>
      </c>
      <c r="C50" s="9" t="str">
        <f t="shared" si="5"/>
        <v/>
      </c>
      <c r="D50" s="9" t="e">
        <f>INDEX(CodingIndex!$F$4:$G$99,MATCH($B50,CodingIndex!$F$4:$F$99,0),2)</f>
        <v>#N/A</v>
      </c>
      <c r="E50" s="22" t="str">
        <f>IF(SUMIFS(TransactionTable!$E$4:$E$117,TransactionTable!$H$4:$H$117,$C50,TransactionTable!$I$4:$I$117,$B50)=0,"",SUMIFS(TransactionTable!$E$4:$E$117,TransactionTable!$H$4:$H$117,$C50,TransactionTable!$I$4:$I$117,$B50))</f>
        <v/>
      </c>
      <c r="G50" s="18" t="str">
        <f t="shared" si="6"/>
        <v/>
      </c>
      <c r="H50" s="9" t="str">
        <f t="shared" si="7"/>
        <v/>
      </c>
      <c r="I50" s="9" t="str">
        <f t="shared" si="8"/>
        <v/>
      </c>
      <c r="J50" s="27" t="str">
        <f t="shared" si="9"/>
        <v/>
      </c>
    </row>
    <row r="51" spans="1:15" x14ac:dyDescent="0.2">
      <c r="B51" s="18" t="str">
        <f>Keywords!$R$24</f>
        <v>Subsistence-Other/Tip/Etc.</v>
      </c>
      <c r="C51" s="9" t="str">
        <f t="shared" si="5"/>
        <v/>
      </c>
      <c r="D51" s="9" t="e">
        <f>INDEX(CodingIndex!$F$4:$G$99,MATCH($B51,CodingIndex!$F$4:$F$99,0),2)</f>
        <v>#N/A</v>
      </c>
      <c r="E51" s="22" t="str">
        <f>IF(SUMIFS(TransactionTable!$E$4:$E$117,TransactionTable!$H$4:$H$117,$C51,TransactionTable!$I$4:$I$117,$B51)=0,"",SUMIFS(TransactionTable!$E$4:$E$117,TransactionTable!$H$4:$H$117,$C51,TransactionTable!$I$4:$I$117,$B51))</f>
        <v/>
      </c>
      <c r="G51" s="18" t="str">
        <f t="shared" si="6"/>
        <v/>
      </c>
      <c r="H51" s="9" t="str">
        <f t="shared" si="7"/>
        <v/>
      </c>
      <c r="I51" s="9" t="str">
        <f t="shared" si="8"/>
        <v/>
      </c>
      <c r="J51" s="27" t="str">
        <f t="shared" si="9"/>
        <v/>
      </c>
    </row>
    <row r="52" spans="1:15" x14ac:dyDescent="0.2">
      <c r="B52" s="18" t="str">
        <f>Keywords!$R$25</f>
        <v>Registration Fees</v>
      </c>
      <c r="C52" s="9" t="str">
        <f t="shared" si="5"/>
        <v/>
      </c>
      <c r="D52" s="9" t="e">
        <f>INDEX(CodingIndex!$F$4:$G$99,MATCH($B52,CodingIndex!$F$4:$F$99,0),2)</f>
        <v>#N/A</v>
      </c>
      <c r="E52" s="22" t="str">
        <f>IF(SUMIFS(TransactionTable!$E$4:$E$117,TransactionTable!$H$4:$H$117,$C52,TransactionTable!$I$4:$I$117,$B52)=0,"",SUMIFS(TransactionTable!$E$4:$E$117,TransactionTable!$H$4:$H$117,$C52,TransactionTable!$I$4:$I$117,$B52))</f>
        <v/>
      </c>
      <c r="G52" s="18" t="str">
        <f t="shared" si="6"/>
        <v/>
      </c>
      <c r="H52" s="9" t="str">
        <f t="shared" si="7"/>
        <v/>
      </c>
      <c r="I52" s="9" t="str">
        <f t="shared" si="8"/>
        <v/>
      </c>
      <c r="J52" s="27" t="str">
        <f t="shared" si="9"/>
        <v/>
      </c>
    </row>
    <row r="53" spans="1:15" x14ac:dyDescent="0.2">
      <c r="B53" s="18" t="str">
        <f>Keywords!$R$26</f>
        <v>Student Study Abroad Expenses</v>
      </c>
      <c r="C53" s="9" t="str">
        <f t="shared" si="5"/>
        <v/>
      </c>
      <c r="D53" s="9">
        <f>INDEX(CodingIndex!$F$4:$G$99,MATCH($B53,CodingIndex!$F$4:$F$99,0),2)</f>
        <v>926190</v>
      </c>
      <c r="E53" s="22" t="str">
        <f>IF(SUMIFS(TransactionTable!$E$4:$E$117,TransactionTable!$H$4:$H$117,$C53,TransactionTable!$I$4:$I$117,$B53)=0,"",SUMIFS(TransactionTable!$E$4:$E$117,TransactionTable!$H$4:$H$117,$C53,TransactionTable!$I$4:$I$117,$B53))</f>
        <v/>
      </c>
      <c r="G53" s="18" t="str">
        <f t="shared" si="6"/>
        <v/>
      </c>
      <c r="H53" s="9" t="str">
        <f t="shared" si="7"/>
        <v/>
      </c>
      <c r="I53" s="9" t="str">
        <f t="shared" si="8"/>
        <v/>
      </c>
      <c r="J53" s="27" t="str">
        <f t="shared" si="9"/>
        <v/>
      </c>
    </row>
    <row r="54" spans="1:15" x14ac:dyDescent="0.2">
      <c r="B54" s="18" t="str">
        <f>Keywords!$R$27</f>
        <v>Board/Non-Employee Transportation</v>
      </c>
      <c r="C54" s="9" t="str">
        <f t="shared" si="5"/>
        <v/>
      </c>
      <c r="D54" s="9">
        <f>INDEX(CodingIndex!$F$4:$G$99,MATCH($B54,CodingIndex!$F$4:$F$99,0),2)</f>
        <v>925440</v>
      </c>
      <c r="E54" s="22" t="str">
        <f>IF(SUMIFS(TransactionTable!$E$4:$E$117,TransactionTable!$H$4:$H$117,$C54,TransactionTable!$I$4:$I$117,$B54)=0,"",SUMIFS(TransactionTable!$E$4:$E$117,TransactionTable!$H$4:$H$117,$C54,TransactionTable!$I$4:$I$117,$B54))</f>
        <v/>
      </c>
      <c r="G54" s="18" t="str">
        <f t="shared" si="6"/>
        <v/>
      </c>
      <c r="H54" s="9" t="str">
        <f t="shared" si="7"/>
        <v/>
      </c>
      <c r="I54" s="9" t="str">
        <f t="shared" si="8"/>
        <v/>
      </c>
      <c r="J54" s="27" t="str">
        <f t="shared" si="9"/>
        <v/>
      </c>
    </row>
    <row r="55" spans="1:15" x14ac:dyDescent="0.2">
      <c r="B55" s="18" t="str">
        <f>Keywords!$R$28</f>
        <v>Board/Non-Employee Subsistence</v>
      </c>
      <c r="C55" s="9" t="str">
        <f t="shared" si="5"/>
        <v/>
      </c>
      <c r="D55" s="9">
        <f>INDEX(CodingIndex!$F$4:$G$99,MATCH($B55,CodingIndex!$F$4:$F$99,0),2)</f>
        <v>925460</v>
      </c>
      <c r="E55" s="22" t="str">
        <f>IF(SUMIFS(TransactionTable!$E$4:$E$117,TransactionTable!$H$4:$H$117,$C55,TransactionTable!$I$4:$I$117,$B55)=0,"",SUMIFS(TransactionTable!$E$4:$E$117,TransactionTable!$H$4:$H$117,$C55,TransactionTable!$I$4:$I$117,$B55))</f>
        <v/>
      </c>
      <c r="G55" s="18" t="str">
        <f t="shared" si="6"/>
        <v/>
      </c>
      <c r="H55" s="9" t="str">
        <f t="shared" si="7"/>
        <v/>
      </c>
      <c r="I55" s="9" t="str">
        <f t="shared" si="8"/>
        <v/>
      </c>
      <c r="J55" s="27" t="str">
        <f t="shared" si="9"/>
        <v/>
      </c>
    </row>
    <row r="56" spans="1:15" x14ac:dyDescent="0.2">
      <c r="B56" s="18" t="str">
        <f>Keywords!$R$29</f>
        <v xml:space="preserve">Research-related Participant travel </v>
      </c>
      <c r="C56" s="9" t="str">
        <f t="shared" si="5"/>
        <v/>
      </c>
      <c r="D56" s="9">
        <f>INDEX(CodingIndex!$F$4:$G$99,MATCH($B56,CodingIndex!$F$4:$F$99,0),2)</f>
        <v>930260</v>
      </c>
      <c r="E56" s="22" t="str">
        <f>IF(SUMIFS(TransactionTable!$E$4:$E$117,TransactionTable!$H$4:$H$117,$C56,TransactionTable!$I$4:$I$117,$B56)=0,"",SUMIFS(TransactionTable!$E$4:$E$117,TransactionTable!$H$4:$H$117,$C56,TransactionTable!$I$4:$I$117,$B56))</f>
        <v/>
      </c>
      <c r="G56" s="18" t="str">
        <f t="shared" si="6"/>
        <v/>
      </c>
      <c r="H56" s="9" t="str">
        <f t="shared" si="7"/>
        <v/>
      </c>
      <c r="I56" s="9" t="str">
        <f t="shared" si="8"/>
        <v/>
      </c>
      <c r="J56" s="27" t="str">
        <f t="shared" si="9"/>
        <v/>
      </c>
    </row>
    <row r="57" spans="1:15" x14ac:dyDescent="0.2">
      <c r="B57" s="18" t="str">
        <f>Keywords!$R$31</f>
        <v>Alcohol</v>
      </c>
      <c r="C57" s="9" t="str">
        <f t="shared" si="5"/>
        <v/>
      </c>
      <c r="D57" s="9">
        <f>INDEX(CodingIndex!$F$4:$G$99,MATCH($B57,CodingIndex!$F$4:$F$99,0),2)</f>
        <v>930210</v>
      </c>
      <c r="E57" s="22" t="str">
        <f>IF(SUMIFS(TransactionTable!$E$4:$E$117,TransactionTable!$H$4:$H$117,$C57,TransactionTable!$I$4:$I$117,$B57)=0,"",SUMIFS(TransactionTable!$E$4:$E$117,TransactionTable!$H$4:$H$117,$C57,TransactionTable!$I$4:$I$117,$B57))</f>
        <v/>
      </c>
      <c r="G57" s="18" t="str">
        <f t="shared" si="6"/>
        <v/>
      </c>
      <c r="H57" s="9" t="str">
        <f t="shared" si="7"/>
        <v/>
      </c>
      <c r="I57" s="9" t="str">
        <f t="shared" si="8"/>
        <v/>
      </c>
      <c r="J57" s="27" t="str">
        <f t="shared" si="9"/>
        <v/>
      </c>
    </row>
    <row r="58" spans="1:15" x14ac:dyDescent="0.2">
      <c r="B58" s="19" t="str">
        <f>Keywords!$R$32</f>
        <v>Administrative Meals</v>
      </c>
      <c r="C58" s="20" t="str">
        <f t="shared" si="5"/>
        <v/>
      </c>
      <c r="D58" s="20">
        <f>INDEX(CodingIndex!$F$4:$G$99,MATCH($B58,CodingIndex!$F$4:$F$99,0),2)</f>
        <v>951360</v>
      </c>
      <c r="E58" s="23" t="str">
        <f>IF(SUMIFS(TransactionTable!$E$4:$E$117,TransactionTable!$H$4:$H$117,$C58,TransactionTable!$I$4:$I$117,$B58)=0,"",SUMIFS(TransactionTable!$E$4:$E$117,TransactionTable!$H$4:$H$117,$C58,TransactionTable!$I$4:$I$117,$B58))</f>
        <v/>
      </c>
      <c r="G58" s="19" t="str">
        <f t="shared" si="6"/>
        <v/>
      </c>
      <c r="H58" s="20" t="str">
        <f t="shared" si="7"/>
        <v/>
      </c>
      <c r="I58" s="20" t="str">
        <f t="shared" si="8"/>
        <v/>
      </c>
      <c r="J58" s="28" t="str">
        <f t="shared" si="9"/>
        <v/>
      </c>
    </row>
    <row r="59" spans="1:15" x14ac:dyDescent="0.2">
      <c r="A59" s="15" t="s">
        <v>69</v>
      </c>
      <c r="B59" s="16" t="str">
        <f>Keywords!$R$5</f>
        <v>Transportation-Air</v>
      </c>
      <c r="C59" s="17" t="str">
        <f>$A$60</f>
        <v/>
      </c>
      <c r="D59" s="17" t="e">
        <f>INDEX(CodingIndex!$F$4:$G$99,MATCH($B59,CodingIndex!$F$4:$F$99,0),2)</f>
        <v>#N/A</v>
      </c>
      <c r="E59" s="21" t="str">
        <f>IF(SUMIFS(TransactionTable!$E$4:$E$117,TransactionTable!$H$4:$H$117,$C59,TransactionTable!$I$4:$I$117,$B59)=0,"",SUMIFS(TransactionTable!$E$4:$E$117,TransactionTable!$H$4:$H$117,$C59,TransactionTable!$I$4:$I$117,$B59))</f>
        <v/>
      </c>
      <c r="G59" s="16" t="str">
        <f>IF($E59="","",$B59)</f>
        <v/>
      </c>
      <c r="H59" s="17" t="str">
        <f>IF($E59="","",$C59)</f>
        <v/>
      </c>
      <c r="I59" s="17" t="str">
        <f>IF($E59="","",$D59)</f>
        <v/>
      </c>
      <c r="J59" s="26" t="str">
        <f>IF($E59="","",$E59)</f>
        <v/>
      </c>
    </row>
    <row r="60" spans="1:15" x14ac:dyDescent="0.2">
      <c r="A60" s="10" t="str">
        <f>TransactionTable!$N$2</f>
        <v/>
      </c>
      <c r="B60" s="18" t="str">
        <f>Keywords!$R$6</f>
        <v>Transportation-Ground</v>
      </c>
      <c r="C60" s="9" t="str">
        <f t="shared" ref="C60:C85" si="10">$A$60</f>
        <v/>
      </c>
      <c r="D60" s="9" t="e">
        <f>INDEX(CodingIndex!$F$4:$G$99,MATCH($B60,CodingIndex!$F$4:$F$99,0),2)</f>
        <v>#N/A</v>
      </c>
      <c r="E60" s="22" t="str">
        <f>IF(SUMIFS(TransactionTable!$E$4:$E$117,TransactionTable!$H$4:$H$117,$C60,TransactionTable!$I$4:$I$117,$B60)=0,"",SUMIFS(TransactionTable!$E$4:$E$117,TransactionTable!$H$4:$H$117,$C60,TransactionTable!$I$4:$I$117,$B60))</f>
        <v/>
      </c>
      <c r="G60" s="18" t="str">
        <f t="shared" ref="G60:G85" si="11">IF($E60="","",$B60)</f>
        <v/>
      </c>
      <c r="H60" s="9" t="str">
        <f t="shared" ref="H60:H85" si="12">IF($E60="","",$C60)</f>
        <v/>
      </c>
      <c r="I60" s="9" t="str">
        <f t="shared" ref="I60:I85" si="13">IF($E60="","",$D60)</f>
        <v/>
      </c>
      <c r="J60" s="27" t="str">
        <f t="shared" ref="J60:J85" si="14">IF($E60="","",$E60)</f>
        <v/>
      </c>
      <c r="O60" s="24"/>
    </row>
    <row r="61" spans="1:15" x14ac:dyDescent="0.2">
      <c r="B61" s="18" t="str">
        <f>Keywords!$R$7</f>
        <v>Transportation-Water</v>
      </c>
      <c r="C61" s="9" t="str">
        <f t="shared" si="10"/>
        <v/>
      </c>
      <c r="D61" s="9" t="e">
        <f>INDEX(CodingIndex!$F$4:$G$99,MATCH($B61,CodingIndex!$F$4:$F$99,0),2)</f>
        <v>#N/A</v>
      </c>
      <c r="E61" s="22" t="str">
        <f>IF(SUMIFS(TransactionTable!$E$4:$E$117,TransactionTable!$H$4:$H$117,$C61,TransactionTable!$I$4:$I$117,$B61)=0,"",SUMIFS(TransactionTable!$E$4:$E$117,TransactionTable!$H$4:$H$117,$C61,TransactionTable!$I$4:$I$117,$B61))</f>
        <v/>
      </c>
      <c r="G61" s="18" t="str">
        <f t="shared" si="11"/>
        <v/>
      </c>
      <c r="H61" s="9" t="str">
        <f t="shared" si="12"/>
        <v/>
      </c>
      <c r="I61" s="9" t="str">
        <f t="shared" si="13"/>
        <v/>
      </c>
      <c r="J61" s="27" t="str">
        <f t="shared" si="14"/>
        <v/>
      </c>
    </row>
    <row r="62" spans="1:15" x14ac:dyDescent="0.2">
      <c r="B62" s="18" t="str">
        <f>Keywords!$R$8</f>
        <v>Subsistence-Lodging</v>
      </c>
      <c r="C62" s="9" t="str">
        <f t="shared" si="10"/>
        <v/>
      </c>
      <c r="D62" s="9" t="e">
        <f>INDEX(CodingIndex!$F$4:$G$99,MATCH($B62,CodingIndex!$F$4:$F$99,0),2)</f>
        <v>#N/A</v>
      </c>
      <c r="E62" s="22" t="str">
        <f>IF(SUMIFS(TransactionTable!$E$4:$E$117,TransactionTable!$H$4:$H$117,$C62,TransactionTable!$I$4:$I$117,$B62)=0,"",SUMIFS(TransactionTable!$E$4:$E$117,TransactionTable!$H$4:$H$117,$C62,TransactionTable!$I$4:$I$117,$B62))</f>
        <v/>
      </c>
      <c r="G62" s="18" t="str">
        <f t="shared" si="11"/>
        <v/>
      </c>
      <c r="H62" s="9" t="str">
        <f t="shared" si="12"/>
        <v/>
      </c>
      <c r="I62" s="9" t="str">
        <f t="shared" si="13"/>
        <v/>
      </c>
      <c r="J62" s="27" t="str">
        <f t="shared" si="14"/>
        <v/>
      </c>
    </row>
    <row r="63" spans="1:15" x14ac:dyDescent="0.2">
      <c r="B63" s="18" t="str">
        <f>Keywords!$R$9</f>
        <v>Subsistence-Meals</v>
      </c>
      <c r="C63" s="9" t="str">
        <f t="shared" si="10"/>
        <v/>
      </c>
      <c r="D63" s="9" t="e">
        <f>INDEX(CodingIndex!$F$4:$G$99,MATCH($B63,CodingIndex!$F$4:$F$99,0),2)</f>
        <v>#N/A</v>
      </c>
      <c r="E63" s="22" t="str">
        <f>IF(SUMIFS(TransactionTable!$E$4:$E$117,TransactionTable!$H$4:$H$117,$C63,TransactionTable!$I$4:$I$117,$B63)=0,"",SUMIFS(TransactionTable!$E$4:$E$117,TransactionTable!$H$4:$H$117,$C63,TransactionTable!$I$4:$I$117,$B63))</f>
        <v/>
      </c>
      <c r="G63" s="18" t="str">
        <f t="shared" si="11"/>
        <v/>
      </c>
      <c r="H63" s="9" t="str">
        <f t="shared" si="12"/>
        <v/>
      </c>
      <c r="I63" s="9" t="str">
        <f t="shared" si="13"/>
        <v/>
      </c>
      <c r="J63" s="27" t="str">
        <f t="shared" si="14"/>
        <v/>
      </c>
    </row>
    <row r="64" spans="1:15" x14ac:dyDescent="0.2">
      <c r="B64" s="18" t="str">
        <f>Keywords!$R$10</f>
        <v>Subsistence-Other/Tip/Etc.</v>
      </c>
      <c r="C64" s="9" t="str">
        <f t="shared" si="10"/>
        <v/>
      </c>
      <c r="D64" s="9" t="e">
        <f>INDEX(CodingIndex!$F$4:$G$99,MATCH($B64,CodingIndex!$F$4:$F$99,0),2)</f>
        <v>#N/A</v>
      </c>
      <c r="E64" s="22" t="str">
        <f>IF(SUMIFS(TransactionTable!$E$4:$E$117,TransactionTable!$H$4:$H$117,$C64,TransactionTable!$I$4:$I$117,$B64)=0,"",SUMIFS(TransactionTable!$E$4:$E$117,TransactionTable!$H$4:$H$117,$C64,TransactionTable!$I$4:$I$117,$B64))</f>
        <v/>
      </c>
      <c r="G64" s="18" t="str">
        <f t="shared" si="11"/>
        <v/>
      </c>
      <c r="H64" s="9" t="str">
        <f t="shared" si="12"/>
        <v/>
      </c>
      <c r="I64" s="9" t="str">
        <f t="shared" si="13"/>
        <v/>
      </c>
      <c r="J64" s="27" t="str">
        <f t="shared" si="14"/>
        <v/>
      </c>
    </row>
    <row r="65" spans="2:10" x14ac:dyDescent="0.2">
      <c r="B65" s="18" t="str">
        <f>Keywords!$R$11</f>
        <v>Registration Fees</v>
      </c>
      <c r="C65" s="9" t="str">
        <f t="shared" si="10"/>
        <v/>
      </c>
      <c r="D65" s="9" t="e">
        <f>INDEX(CodingIndex!$F$4:$G$99,MATCH($B65,CodingIndex!$F$4:$F$99,0),2)</f>
        <v>#N/A</v>
      </c>
      <c r="E65" s="22" t="str">
        <f>IF(SUMIFS(TransactionTable!$E$4:$E$117,TransactionTable!$H$4:$H$117,$C65,TransactionTable!$I$4:$I$117,$B65)=0,"",SUMIFS(TransactionTable!$E$4:$E$117,TransactionTable!$H$4:$H$117,$C65,TransactionTable!$I$4:$I$117,$B65))</f>
        <v/>
      </c>
      <c r="G65" s="18" t="str">
        <f t="shared" si="11"/>
        <v/>
      </c>
      <c r="H65" s="9" t="str">
        <f t="shared" si="12"/>
        <v/>
      </c>
      <c r="I65" s="9" t="str">
        <f t="shared" si="13"/>
        <v/>
      </c>
      <c r="J65" s="27" t="str">
        <f t="shared" si="14"/>
        <v/>
      </c>
    </row>
    <row r="66" spans="2:10" x14ac:dyDescent="0.2">
      <c r="B66" s="18" t="str">
        <f>Keywords!$R$12</f>
        <v>Transportation-Air</v>
      </c>
      <c r="C66" s="9" t="str">
        <f t="shared" si="10"/>
        <v/>
      </c>
      <c r="D66" s="9" t="e">
        <f>INDEX(CodingIndex!$F$4:$G$99,MATCH($B66,CodingIndex!$F$4:$F$99,0),2)</f>
        <v>#N/A</v>
      </c>
      <c r="E66" s="22" t="str">
        <f>IF(SUMIFS(TransactionTable!$E$4:$E$117,TransactionTable!$H$4:$H$117,$C66,TransactionTable!$I$4:$I$117,$B66)=0,"",SUMIFS(TransactionTable!$E$4:$E$117,TransactionTable!$H$4:$H$117,$C66,TransactionTable!$I$4:$I$117,$B66))</f>
        <v/>
      </c>
      <c r="G66" s="18" t="str">
        <f t="shared" si="11"/>
        <v/>
      </c>
      <c r="H66" s="9" t="str">
        <f t="shared" si="12"/>
        <v/>
      </c>
      <c r="I66" s="9" t="str">
        <f t="shared" si="13"/>
        <v/>
      </c>
      <c r="J66" s="27" t="str">
        <f t="shared" si="14"/>
        <v/>
      </c>
    </row>
    <row r="67" spans="2:10" x14ac:dyDescent="0.2">
      <c r="B67" s="18" t="str">
        <f>Keywords!$R$13</f>
        <v>Transportation-Ground</v>
      </c>
      <c r="C67" s="9" t="str">
        <f t="shared" si="10"/>
        <v/>
      </c>
      <c r="D67" s="9" t="e">
        <f>INDEX(CodingIndex!$F$4:$G$99,MATCH($B67,CodingIndex!$F$4:$F$99,0),2)</f>
        <v>#N/A</v>
      </c>
      <c r="E67" s="22" t="str">
        <f>IF(SUMIFS(TransactionTable!$E$4:$E$117,TransactionTable!$H$4:$H$117,$C67,TransactionTable!$I$4:$I$117,$B67)=0,"",SUMIFS(TransactionTable!$E$4:$E$117,TransactionTable!$H$4:$H$117,$C67,TransactionTable!$I$4:$I$117,$B67))</f>
        <v/>
      </c>
      <c r="G67" s="18" t="str">
        <f t="shared" si="11"/>
        <v/>
      </c>
      <c r="H67" s="9" t="str">
        <f t="shared" si="12"/>
        <v/>
      </c>
      <c r="I67" s="9" t="str">
        <f t="shared" si="13"/>
        <v/>
      </c>
      <c r="J67" s="27" t="str">
        <f t="shared" si="14"/>
        <v/>
      </c>
    </row>
    <row r="68" spans="2:10" x14ac:dyDescent="0.2">
      <c r="B68" s="18" t="str">
        <f>Keywords!$R$14</f>
        <v>Transportation-Water</v>
      </c>
      <c r="C68" s="9" t="str">
        <f t="shared" si="10"/>
        <v/>
      </c>
      <c r="D68" s="9" t="e">
        <f>INDEX(CodingIndex!$F$4:$G$99,MATCH($B68,CodingIndex!$F$4:$F$99,0),2)</f>
        <v>#N/A</v>
      </c>
      <c r="E68" s="22" t="str">
        <f>IF(SUMIFS(TransactionTable!$E$4:$E$117,TransactionTable!$H$4:$H$117,$C68,TransactionTable!$I$4:$I$117,$B68)=0,"",SUMIFS(TransactionTable!$E$4:$E$117,TransactionTable!$H$4:$H$117,$C68,TransactionTable!$I$4:$I$117,$B68))</f>
        <v/>
      </c>
      <c r="G68" s="18" t="str">
        <f t="shared" si="11"/>
        <v/>
      </c>
      <c r="H68" s="9" t="str">
        <f t="shared" si="12"/>
        <v/>
      </c>
      <c r="I68" s="9" t="str">
        <f t="shared" si="13"/>
        <v/>
      </c>
      <c r="J68" s="27" t="str">
        <f t="shared" si="14"/>
        <v/>
      </c>
    </row>
    <row r="69" spans="2:10" x14ac:dyDescent="0.2">
      <c r="B69" s="18" t="str">
        <f>Keywords!$R$15</f>
        <v>Subsistence-Lodging</v>
      </c>
      <c r="C69" s="9" t="str">
        <f t="shared" si="10"/>
        <v/>
      </c>
      <c r="D69" s="9" t="e">
        <f>INDEX(CodingIndex!$F$4:$G$99,MATCH($B69,CodingIndex!$F$4:$F$99,0),2)</f>
        <v>#N/A</v>
      </c>
      <c r="E69" s="22" t="str">
        <f>IF(SUMIFS(TransactionTable!$E$4:$E$117,TransactionTable!$H$4:$H$117,$C69,TransactionTable!$I$4:$I$117,$B69)=0,"",SUMIFS(TransactionTable!$E$4:$E$117,TransactionTable!$H$4:$H$117,$C69,TransactionTable!$I$4:$I$117,$B69))</f>
        <v/>
      </c>
      <c r="G69" s="18" t="str">
        <f t="shared" si="11"/>
        <v/>
      </c>
      <c r="H69" s="9" t="str">
        <f t="shared" si="12"/>
        <v/>
      </c>
      <c r="I69" s="9" t="str">
        <f t="shared" si="13"/>
        <v/>
      </c>
      <c r="J69" s="27" t="str">
        <f t="shared" si="14"/>
        <v/>
      </c>
    </row>
    <row r="70" spans="2:10" x14ac:dyDescent="0.2">
      <c r="B70" s="18" t="str">
        <f>Keywords!$R$16</f>
        <v>Subsistence-Meals</v>
      </c>
      <c r="C70" s="9" t="str">
        <f t="shared" si="10"/>
        <v/>
      </c>
      <c r="D70" s="9" t="e">
        <f>INDEX(CodingIndex!$F$4:$G$99,MATCH($B70,CodingIndex!$F$4:$F$99,0),2)</f>
        <v>#N/A</v>
      </c>
      <c r="E70" s="22" t="str">
        <f>IF(SUMIFS(TransactionTable!$E$4:$E$117,TransactionTable!$H$4:$H$117,$C70,TransactionTable!$I$4:$I$117,$B70)=0,"",SUMIFS(TransactionTable!$E$4:$E$117,TransactionTable!$H$4:$H$117,$C70,TransactionTable!$I$4:$I$117,$B70))</f>
        <v/>
      </c>
      <c r="G70" s="18" t="str">
        <f t="shared" si="11"/>
        <v/>
      </c>
      <c r="H70" s="9" t="str">
        <f t="shared" si="12"/>
        <v/>
      </c>
      <c r="I70" s="9" t="str">
        <f t="shared" si="13"/>
        <v/>
      </c>
      <c r="J70" s="27" t="str">
        <f t="shared" si="14"/>
        <v/>
      </c>
    </row>
    <row r="71" spans="2:10" x14ac:dyDescent="0.2">
      <c r="B71" s="18" t="str">
        <f>Keywords!$R$17</f>
        <v>Subsistence-Other/Tip/Etc.</v>
      </c>
      <c r="C71" s="9" t="str">
        <f t="shared" si="10"/>
        <v/>
      </c>
      <c r="D71" s="9" t="e">
        <f>INDEX(CodingIndex!$F$4:$G$99,MATCH($B71,CodingIndex!$F$4:$F$99,0),2)</f>
        <v>#N/A</v>
      </c>
      <c r="E71" s="22" t="str">
        <f>IF(SUMIFS(TransactionTable!$E$4:$E$117,TransactionTable!$H$4:$H$117,$C71,TransactionTable!$I$4:$I$117,$B71)=0,"",SUMIFS(TransactionTable!$E$4:$E$117,TransactionTable!$H$4:$H$117,$C71,TransactionTable!$I$4:$I$117,$B71))</f>
        <v/>
      </c>
      <c r="G71" s="18" t="str">
        <f t="shared" si="11"/>
        <v/>
      </c>
      <c r="H71" s="9" t="str">
        <f t="shared" si="12"/>
        <v/>
      </c>
      <c r="I71" s="9" t="str">
        <f t="shared" si="13"/>
        <v/>
      </c>
      <c r="J71" s="27" t="str">
        <f t="shared" si="14"/>
        <v/>
      </c>
    </row>
    <row r="72" spans="2:10" x14ac:dyDescent="0.2">
      <c r="B72" s="18" t="str">
        <f>Keywords!$R$18</f>
        <v>Registration Fees</v>
      </c>
      <c r="C72" s="9" t="str">
        <f t="shared" si="10"/>
        <v/>
      </c>
      <c r="D72" s="9" t="e">
        <f>INDEX(CodingIndex!$F$4:$G$99,MATCH($B72,CodingIndex!$F$4:$F$99,0),2)</f>
        <v>#N/A</v>
      </c>
      <c r="E72" s="22" t="str">
        <f>IF(SUMIFS(TransactionTable!$E$4:$E$117,TransactionTable!$H$4:$H$117,$C72,TransactionTable!$I$4:$I$117,$B72)=0,"",SUMIFS(TransactionTable!$E$4:$E$117,TransactionTable!$H$4:$H$117,$C72,TransactionTable!$I$4:$I$117,$B72))</f>
        <v/>
      </c>
      <c r="G72" s="18" t="str">
        <f t="shared" si="11"/>
        <v/>
      </c>
      <c r="H72" s="9" t="str">
        <f t="shared" si="12"/>
        <v/>
      </c>
      <c r="I72" s="9" t="str">
        <f t="shared" si="13"/>
        <v/>
      </c>
      <c r="J72" s="27" t="str">
        <f t="shared" si="14"/>
        <v/>
      </c>
    </row>
    <row r="73" spans="2:10" x14ac:dyDescent="0.2">
      <c r="B73" s="18" t="str">
        <f>Keywords!$R$19</f>
        <v>Transportation-Air</v>
      </c>
      <c r="C73" s="9" t="str">
        <f t="shared" si="10"/>
        <v/>
      </c>
      <c r="D73" s="9" t="e">
        <f>INDEX(CodingIndex!$F$4:$G$99,MATCH($B73,CodingIndex!$F$4:$F$99,0),2)</f>
        <v>#N/A</v>
      </c>
      <c r="E73" s="22" t="str">
        <f>IF(SUMIFS(TransactionTable!$E$4:$E$117,TransactionTable!$H$4:$H$117,$C73,TransactionTable!$I$4:$I$117,$B73)=0,"",SUMIFS(TransactionTable!$E$4:$E$117,TransactionTable!$H$4:$H$117,$C73,TransactionTable!$I$4:$I$117,$B73))</f>
        <v/>
      </c>
      <c r="G73" s="18" t="str">
        <f t="shared" si="11"/>
        <v/>
      </c>
      <c r="H73" s="9" t="str">
        <f t="shared" si="12"/>
        <v/>
      </c>
      <c r="I73" s="9" t="str">
        <f t="shared" si="13"/>
        <v/>
      </c>
      <c r="J73" s="27" t="str">
        <f t="shared" si="14"/>
        <v/>
      </c>
    </row>
    <row r="74" spans="2:10" x14ac:dyDescent="0.2">
      <c r="B74" s="18" t="str">
        <f>Keywords!$R$20</f>
        <v>Transportation-Ground</v>
      </c>
      <c r="C74" s="9" t="str">
        <f t="shared" si="10"/>
        <v/>
      </c>
      <c r="D74" s="9" t="e">
        <f>INDEX(CodingIndex!$F$4:$G$99,MATCH($B74,CodingIndex!$F$4:$F$99,0),2)</f>
        <v>#N/A</v>
      </c>
      <c r="E74" s="22" t="str">
        <f>IF(SUMIFS(TransactionTable!$E$4:$E$117,TransactionTable!$H$4:$H$117,$C74,TransactionTable!$I$4:$I$117,$B74)=0,"",SUMIFS(TransactionTable!$E$4:$E$117,TransactionTable!$H$4:$H$117,$C74,TransactionTable!$I$4:$I$117,$B74))</f>
        <v/>
      </c>
      <c r="G74" s="18" t="str">
        <f t="shared" si="11"/>
        <v/>
      </c>
      <c r="H74" s="9" t="str">
        <f t="shared" si="12"/>
        <v/>
      </c>
      <c r="I74" s="9" t="str">
        <f t="shared" si="13"/>
        <v/>
      </c>
      <c r="J74" s="27" t="str">
        <f t="shared" si="14"/>
        <v/>
      </c>
    </row>
    <row r="75" spans="2:10" x14ac:dyDescent="0.2">
      <c r="B75" s="18" t="str">
        <f>Keywords!$R$21</f>
        <v>Transportation-Water</v>
      </c>
      <c r="C75" s="9" t="str">
        <f t="shared" si="10"/>
        <v/>
      </c>
      <c r="D75" s="9" t="e">
        <f>INDEX(CodingIndex!$F$4:$G$99,MATCH($B75,CodingIndex!$F$4:$F$99,0),2)</f>
        <v>#N/A</v>
      </c>
      <c r="E75" s="22" t="str">
        <f>IF(SUMIFS(TransactionTable!$E$4:$E$117,TransactionTable!$H$4:$H$117,$C75,TransactionTable!$I$4:$I$117,$B75)=0,"",SUMIFS(TransactionTable!$E$4:$E$117,TransactionTable!$H$4:$H$117,$C75,TransactionTable!$I$4:$I$117,$B75))</f>
        <v/>
      </c>
      <c r="G75" s="18" t="str">
        <f t="shared" si="11"/>
        <v/>
      </c>
      <c r="H75" s="9" t="str">
        <f t="shared" si="12"/>
        <v/>
      </c>
      <c r="I75" s="9" t="str">
        <f t="shared" si="13"/>
        <v/>
      </c>
      <c r="J75" s="27" t="str">
        <f t="shared" si="14"/>
        <v/>
      </c>
    </row>
    <row r="76" spans="2:10" x14ac:dyDescent="0.2">
      <c r="B76" s="18" t="str">
        <f>Keywords!$R$22</f>
        <v>Subsistence-Lodging</v>
      </c>
      <c r="C76" s="9" t="str">
        <f t="shared" si="10"/>
        <v/>
      </c>
      <c r="D76" s="9" t="e">
        <f>INDEX(CodingIndex!$F$4:$G$99,MATCH($B76,CodingIndex!$F$4:$F$99,0),2)</f>
        <v>#N/A</v>
      </c>
      <c r="E76" s="22" t="str">
        <f>IF(SUMIFS(TransactionTable!$E$4:$E$117,TransactionTable!$H$4:$H$117,$C76,TransactionTable!$I$4:$I$117,$B76)=0,"",SUMIFS(TransactionTable!$E$4:$E$117,TransactionTable!$H$4:$H$117,$C76,TransactionTable!$I$4:$I$117,$B76))</f>
        <v/>
      </c>
      <c r="G76" s="18" t="str">
        <f t="shared" si="11"/>
        <v/>
      </c>
      <c r="H76" s="9" t="str">
        <f t="shared" si="12"/>
        <v/>
      </c>
      <c r="I76" s="9" t="str">
        <f t="shared" si="13"/>
        <v/>
      </c>
      <c r="J76" s="27" t="str">
        <f t="shared" si="14"/>
        <v/>
      </c>
    </row>
    <row r="77" spans="2:10" x14ac:dyDescent="0.2">
      <c r="B77" s="18" t="str">
        <f>Keywords!$R$23</f>
        <v>Subsistence-Meals</v>
      </c>
      <c r="C77" s="9" t="str">
        <f t="shared" si="10"/>
        <v/>
      </c>
      <c r="D77" s="9" t="e">
        <f>INDEX(CodingIndex!$F$4:$G$99,MATCH($B77,CodingIndex!$F$4:$F$99,0),2)</f>
        <v>#N/A</v>
      </c>
      <c r="E77" s="22" t="str">
        <f>IF(SUMIFS(TransactionTable!$E$4:$E$117,TransactionTable!$H$4:$H$117,$C77,TransactionTable!$I$4:$I$117,$B77)=0,"",SUMIFS(TransactionTable!$E$4:$E$117,TransactionTable!$H$4:$H$117,$C77,TransactionTable!$I$4:$I$117,$B77))</f>
        <v/>
      </c>
      <c r="G77" s="18" t="str">
        <f t="shared" si="11"/>
        <v/>
      </c>
      <c r="H77" s="9" t="str">
        <f t="shared" si="12"/>
        <v/>
      </c>
      <c r="I77" s="9" t="str">
        <f t="shared" si="13"/>
        <v/>
      </c>
      <c r="J77" s="27" t="str">
        <f t="shared" si="14"/>
        <v/>
      </c>
    </row>
    <row r="78" spans="2:10" x14ac:dyDescent="0.2">
      <c r="B78" s="18" t="str">
        <f>Keywords!$R$24</f>
        <v>Subsistence-Other/Tip/Etc.</v>
      </c>
      <c r="C78" s="9" t="str">
        <f t="shared" si="10"/>
        <v/>
      </c>
      <c r="D78" s="9" t="e">
        <f>INDEX(CodingIndex!$F$4:$G$99,MATCH($B78,CodingIndex!$F$4:$F$99,0),2)</f>
        <v>#N/A</v>
      </c>
      <c r="E78" s="22" t="str">
        <f>IF(SUMIFS(TransactionTable!$E$4:$E$117,TransactionTable!$H$4:$H$117,$C78,TransactionTable!$I$4:$I$117,$B78)=0,"",SUMIFS(TransactionTable!$E$4:$E$117,TransactionTable!$H$4:$H$117,$C78,TransactionTable!$I$4:$I$117,$B78))</f>
        <v/>
      </c>
      <c r="G78" s="18" t="str">
        <f t="shared" si="11"/>
        <v/>
      </c>
      <c r="H78" s="9" t="str">
        <f t="shared" si="12"/>
        <v/>
      </c>
      <c r="I78" s="9" t="str">
        <f t="shared" si="13"/>
        <v/>
      </c>
      <c r="J78" s="27" t="str">
        <f t="shared" si="14"/>
        <v/>
      </c>
    </row>
    <row r="79" spans="2:10" x14ac:dyDescent="0.2">
      <c r="B79" s="18" t="str">
        <f>Keywords!$R$25</f>
        <v>Registration Fees</v>
      </c>
      <c r="C79" s="9" t="str">
        <f t="shared" si="10"/>
        <v/>
      </c>
      <c r="D79" s="9" t="e">
        <f>INDEX(CodingIndex!$F$4:$G$99,MATCH($B79,CodingIndex!$F$4:$F$99,0),2)</f>
        <v>#N/A</v>
      </c>
      <c r="E79" s="22" t="str">
        <f>IF(SUMIFS(TransactionTable!$E$4:$E$117,TransactionTable!$H$4:$H$117,$C79,TransactionTable!$I$4:$I$117,$B79)=0,"",SUMIFS(TransactionTable!$E$4:$E$117,TransactionTable!$H$4:$H$117,$C79,TransactionTable!$I$4:$I$117,$B79))</f>
        <v/>
      </c>
      <c r="G79" s="18" t="str">
        <f t="shared" si="11"/>
        <v/>
      </c>
      <c r="H79" s="9" t="str">
        <f t="shared" si="12"/>
        <v/>
      </c>
      <c r="I79" s="9" t="str">
        <f t="shared" si="13"/>
        <v/>
      </c>
      <c r="J79" s="27" t="str">
        <f t="shared" si="14"/>
        <v/>
      </c>
    </row>
    <row r="80" spans="2:10" x14ac:dyDescent="0.2">
      <c r="B80" s="18" t="str">
        <f>Keywords!$R$26</f>
        <v>Student Study Abroad Expenses</v>
      </c>
      <c r="C80" s="9" t="str">
        <f t="shared" si="10"/>
        <v/>
      </c>
      <c r="D80" s="9">
        <f>INDEX(CodingIndex!$F$4:$G$99,MATCH($B80,CodingIndex!$F$4:$F$99,0),2)</f>
        <v>926190</v>
      </c>
      <c r="E80" s="22" t="str">
        <f>IF(SUMIFS(TransactionTable!$E$4:$E$117,TransactionTable!$H$4:$H$117,$C80,TransactionTable!$I$4:$I$117,$B80)=0,"",SUMIFS(TransactionTable!$E$4:$E$117,TransactionTable!$H$4:$H$117,$C80,TransactionTable!$I$4:$I$117,$B80))</f>
        <v/>
      </c>
      <c r="G80" s="18" t="str">
        <f t="shared" si="11"/>
        <v/>
      </c>
      <c r="H80" s="9" t="str">
        <f t="shared" si="12"/>
        <v/>
      </c>
      <c r="I80" s="9" t="str">
        <f t="shared" si="13"/>
        <v/>
      </c>
      <c r="J80" s="27" t="str">
        <f t="shared" si="14"/>
        <v/>
      </c>
    </row>
    <row r="81" spans="2:15" x14ac:dyDescent="0.2">
      <c r="B81" s="18" t="str">
        <f>Keywords!$R$27</f>
        <v>Board/Non-Employee Transportation</v>
      </c>
      <c r="C81" s="9" t="str">
        <f t="shared" si="10"/>
        <v/>
      </c>
      <c r="D81" s="9">
        <f>INDEX(CodingIndex!$F$4:$G$99,MATCH($B81,CodingIndex!$F$4:$F$99,0),2)</f>
        <v>925440</v>
      </c>
      <c r="E81" s="22" t="str">
        <f>IF(SUMIFS(TransactionTable!$E$4:$E$117,TransactionTable!$H$4:$H$117,$C81,TransactionTable!$I$4:$I$117,$B81)=0,"",SUMIFS(TransactionTable!$E$4:$E$117,TransactionTable!$H$4:$H$117,$C81,TransactionTable!$I$4:$I$117,$B81))</f>
        <v/>
      </c>
      <c r="G81" s="18" t="str">
        <f t="shared" si="11"/>
        <v/>
      </c>
      <c r="H81" s="9" t="str">
        <f t="shared" si="12"/>
        <v/>
      </c>
      <c r="I81" s="9" t="str">
        <f t="shared" si="13"/>
        <v/>
      </c>
      <c r="J81" s="27" t="str">
        <f t="shared" si="14"/>
        <v/>
      </c>
    </row>
    <row r="82" spans="2:15" x14ac:dyDescent="0.2">
      <c r="B82" s="18" t="str">
        <f>Keywords!$R$28</f>
        <v>Board/Non-Employee Subsistence</v>
      </c>
      <c r="C82" s="9" t="str">
        <f t="shared" si="10"/>
        <v/>
      </c>
      <c r="D82" s="9">
        <f>INDEX(CodingIndex!$F$4:$G$99,MATCH($B82,CodingIndex!$F$4:$F$99,0),2)</f>
        <v>925460</v>
      </c>
      <c r="E82" s="22" t="str">
        <f>IF(SUMIFS(TransactionTable!$E$4:$E$117,TransactionTable!$H$4:$H$117,$C82,TransactionTable!$I$4:$I$117,$B82)=0,"",SUMIFS(TransactionTable!$E$4:$E$117,TransactionTable!$H$4:$H$117,$C82,TransactionTable!$I$4:$I$117,$B82))</f>
        <v/>
      </c>
      <c r="G82" s="18" t="str">
        <f t="shared" si="11"/>
        <v/>
      </c>
      <c r="H82" s="9" t="str">
        <f t="shared" si="12"/>
        <v/>
      </c>
      <c r="I82" s="9" t="str">
        <f t="shared" si="13"/>
        <v/>
      </c>
      <c r="J82" s="27" t="str">
        <f t="shared" si="14"/>
        <v/>
      </c>
    </row>
    <row r="83" spans="2:15" x14ac:dyDescent="0.2">
      <c r="B83" s="18" t="str">
        <f>Keywords!$R$29</f>
        <v xml:space="preserve">Research-related Participant travel </v>
      </c>
      <c r="C83" s="9" t="str">
        <f t="shared" si="10"/>
        <v/>
      </c>
      <c r="D83" s="9">
        <f>INDEX(CodingIndex!$F$4:$G$99,MATCH($B83,CodingIndex!$F$4:$F$99,0),2)</f>
        <v>930260</v>
      </c>
      <c r="E83" s="22" t="str">
        <f>IF(SUMIFS(TransactionTable!$E$4:$E$117,TransactionTable!$H$4:$H$117,$C83,TransactionTable!$I$4:$I$117,$B83)=0,"",SUMIFS(TransactionTable!$E$4:$E$117,TransactionTable!$H$4:$H$117,$C83,TransactionTable!$I$4:$I$117,$B83))</f>
        <v/>
      </c>
      <c r="G83" s="18" t="str">
        <f t="shared" si="11"/>
        <v/>
      </c>
      <c r="H83" s="9" t="str">
        <f t="shared" si="12"/>
        <v/>
      </c>
      <c r="I83" s="9" t="str">
        <f t="shared" si="13"/>
        <v/>
      </c>
      <c r="J83" s="27" t="str">
        <f t="shared" si="14"/>
        <v/>
      </c>
    </row>
    <row r="84" spans="2:15" x14ac:dyDescent="0.2">
      <c r="B84" s="18" t="str">
        <f>Keywords!$R$31</f>
        <v>Alcohol</v>
      </c>
      <c r="C84" s="9" t="str">
        <f t="shared" si="10"/>
        <v/>
      </c>
      <c r="D84" s="9">
        <f>INDEX(CodingIndex!$F$4:$G$99,MATCH($B84,CodingIndex!$F$4:$F$99,0),2)</f>
        <v>930210</v>
      </c>
      <c r="E84" s="22" t="str">
        <f>IF(SUMIFS(TransactionTable!$E$4:$E$117,TransactionTable!$H$4:$H$117,$C84,TransactionTable!$I$4:$I$117,$B84)=0,"",SUMIFS(TransactionTable!$E$4:$E$117,TransactionTable!$H$4:$H$117,$C84,TransactionTable!$I$4:$I$117,$B84))</f>
        <v/>
      </c>
      <c r="G84" s="18" t="str">
        <f t="shared" si="11"/>
        <v/>
      </c>
      <c r="H84" s="9" t="str">
        <f t="shared" si="12"/>
        <v/>
      </c>
      <c r="I84" s="9" t="str">
        <f t="shared" si="13"/>
        <v/>
      </c>
      <c r="J84" s="27" t="str">
        <f t="shared" si="14"/>
        <v/>
      </c>
    </row>
    <row r="85" spans="2:15" x14ac:dyDescent="0.2">
      <c r="B85" s="19" t="str">
        <f>Keywords!$R$32</f>
        <v>Administrative Meals</v>
      </c>
      <c r="C85" s="20" t="str">
        <f t="shared" si="10"/>
        <v/>
      </c>
      <c r="D85" s="20">
        <f>INDEX(CodingIndex!$F$4:$G$99,MATCH($B85,CodingIndex!$F$4:$F$99,0),2)</f>
        <v>951360</v>
      </c>
      <c r="E85" s="23" t="str">
        <f>IF(SUMIFS(TransactionTable!$E$4:$E$117,TransactionTable!$H$4:$H$117,$C85,TransactionTable!$I$4:$I$117,$B85)=0,"",SUMIFS(TransactionTable!$E$4:$E$117,TransactionTable!$H$4:$H$117,$C85,TransactionTable!$I$4:$I$117,$B85))</f>
        <v/>
      </c>
      <c r="G85" s="18" t="str">
        <f t="shared" si="11"/>
        <v/>
      </c>
      <c r="H85" s="9" t="str">
        <f t="shared" si="12"/>
        <v/>
      </c>
      <c r="I85" s="9" t="str">
        <f t="shared" si="13"/>
        <v/>
      </c>
      <c r="J85" s="27" t="str">
        <f t="shared" si="14"/>
        <v/>
      </c>
    </row>
    <row r="86" spans="2:15" x14ac:dyDescent="0.2">
      <c r="G86" s="19"/>
      <c r="H86" s="20"/>
      <c r="I86" s="20"/>
      <c r="J86" s="23"/>
    </row>
    <row r="87" spans="2:15" x14ac:dyDescent="0.2">
      <c r="J87" s="25"/>
      <c r="O87" s="24"/>
    </row>
  </sheetData>
  <sheetProtection algorithmName="SHA-512" hashValue="Ew9K9QblFUca8YDDNj/eD2T0CBEEWfUF4K+gjPuhMT4Iq+4wXmC64l589eMoaIzlwdj250RkNkh4z+Kwf5+mTA==" saltValue="HgNOLjWAey0kaWfMbNev7g==" spinCount="100000" sheet="1" objects="1" scenarios="1"/>
  <mergeCells count="3">
    <mergeCell ref="G3:J3"/>
    <mergeCell ref="L3:O3"/>
    <mergeCell ref="B3:E3"/>
  </mergeCells>
  <pageMargins left="0.7" right="0.7" top="0.75" bottom="0.75" header="0.3" footer="0.3"/>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AA43"/>
  <sheetViews>
    <sheetView topLeftCell="J11" zoomScaleNormal="100" workbookViewId="0">
      <selection activeCell="J15" sqref="A15:XFD15"/>
    </sheetView>
  </sheetViews>
  <sheetFormatPr defaultColWidth="9.140625" defaultRowHeight="12.75" x14ac:dyDescent="0.2"/>
  <cols>
    <col min="1" max="1" width="2.140625" style="1" customWidth="1"/>
    <col min="2" max="2" width="20.7109375" style="1" customWidth="1"/>
    <col min="3" max="3" width="2" style="1" customWidth="1"/>
    <col min="4" max="4" width="16.140625" style="1" customWidth="1"/>
    <col min="5" max="5" width="2.42578125" style="1" customWidth="1"/>
    <col min="6" max="6" width="21.5703125" style="1" customWidth="1"/>
    <col min="7" max="7" width="2.42578125" style="1" customWidth="1"/>
    <col min="8" max="8" width="16.140625" style="1" customWidth="1"/>
    <col min="9" max="9" width="2" style="1" customWidth="1"/>
    <col min="10" max="10" width="24.7109375" style="1" bestFit="1" customWidth="1"/>
    <col min="11" max="11" width="2" style="1" customWidth="1"/>
    <col min="12" max="12" width="24.42578125" style="1" bestFit="1" customWidth="1"/>
    <col min="13" max="13" width="2.140625" style="1" customWidth="1"/>
    <col min="14" max="14" width="46" style="1" customWidth="1"/>
    <col min="15" max="15" width="2" style="1" customWidth="1"/>
    <col min="16" max="16" width="21.140625" style="1" bestFit="1" customWidth="1"/>
    <col min="17" max="17" width="2" style="1" customWidth="1"/>
    <col min="18" max="18" width="36.28515625" style="1" bestFit="1" customWidth="1"/>
    <col min="19" max="19" width="2.42578125" style="1" customWidth="1"/>
    <col min="20" max="20" width="9.140625" style="1"/>
    <col min="21" max="21" width="2.42578125" style="1" customWidth="1"/>
    <col min="22" max="22" width="10.7109375" style="1" customWidth="1"/>
    <col min="23" max="23" width="1.42578125" style="1" customWidth="1"/>
    <col min="24" max="24" width="54.7109375" style="1" bestFit="1" customWidth="1"/>
    <col min="25" max="25" width="1.42578125" style="1" customWidth="1"/>
    <col min="26" max="26" width="15.28515625" style="1" customWidth="1"/>
    <col min="27" max="27" width="16" style="1" bestFit="1" customWidth="1"/>
    <col min="28" max="16384" width="9.140625" style="1"/>
  </cols>
  <sheetData>
    <row r="1" spans="1:27" ht="15" x14ac:dyDescent="0.25">
      <c r="A1" s="11" t="s">
        <v>176</v>
      </c>
    </row>
    <row r="2" spans="1:27" x14ac:dyDescent="0.2">
      <c r="A2" s="76" t="s">
        <v>177</v>
      </c>
    </row>
    <row r="3" spans="1:27" x14ac:dyDescent="0.2">
      <c r="Z3" s="351" t="s">
        <v>747</v>
      </c>
    </row>
    <row r="4" spans="1:27" s="3" customFormat="1" ht="25.5" x14ac:dyDescent="0.2">
      <c r="B4" s="2" t="s">
        <v>16</v>
      </c>
      <c r="D4" s="2" t="s">
        <v>13</v>
      </c>
      <c r="F4" s="2" t="s">
        <v>549</v>
      </c>
      <c r="H4" s="2" t="s">
        <v>17</v>
      </c>
      <c r="J4" s="2" t="s">
        <v>18</v>
      </c>
      <c r="L4" s="2" t="s">
        <v>19</v>
      </c>
      <c r="N4" s="2" t="s">
        <v>78</v>
      </c>
      <c r="P4" s="2" t="s">
        <v>20</v>
      </c>
      <c r="R4" s="2" t="s">
        <v>21</v>
      </c>
      <c r="T4" s="2" t="s">
        <v>22</v>
      </c>
      <c r="V4" s="2" t="s">
        <v>23</v>
      </c>
      <c r="X4" s="2" t="s">
        <v>24</v>
      </c>
      <c r="Z4" s="349" t="s">
        <v>379</v>
      </c>
      <c r="AA4" s="340" t="s">
        <v>380</v>
      </c>
    </row>
    <row r="5" spans="1:27" x14ac:dyDescent="0.2">
      <c r="B5" s="1" t="s">
        <v>15</v>
      </c>
      <c r="D5" s="1" t="s">
        <v>14</v>
      </c>
      <c r="F5" s="1" t="s">
        <v>551</v>
      </c>
      <c r="H5" s="1" t="s">
        <v>25</v>
      </c>
      <c r="J5" s="4" t="s">
        <v>26</v>
      </c>
      <c r="L5" s="4" t="s">
        <v>26</v>
      </c>
      <c r="M5" s="4"/>
      <c r="N5" s="1" t="s">
        <v>554</v>
      </c>
      <c r="P5" s="5" t="s">
        <v>26</v>
      </c>
      <c r="R5" s="6" t="s">
        <v>741</v>
      </c>
      <c r="T5" s="1" t="s">
        <v>27</v>
      </c>
      <c r="V5" s="1" t="s">
        <v>28</v>
      </c>
      <c r="X5" s="5" t="s">
        <v>29</v>
      </c>
      <c r="Z5" s="350">
        <v>801214332</v>
      </c>
      <c r="AA5" s="339" t="s">
        <v>550</v>
      </c>
    </row>
    <row r="6" spans="1:27" x14ac:dyDescent="0.2">
      <c r="B6" s="1" t="s">
        <v>357</v>
      </c>
      <c r="D6" s="1" t="s">
        <v>30</v>
      </c>
      <c r="F6" s="1" t="s">
        <v>552</v>
      </c>
      <c r="H6" s="1" t="s">
        <v>31</v>
      </c>
      <c r="J6" s="1" t="s">
        <v>32</v>
      </c>
      <c r="L6" s="1" t="s">
        <v>33</v>
      </c>
      <c r="N6" s="1" t="s">
        <v>555</v>
      </c>
      <c r="P6" s="1" t="s">
        <v>34</v>
      </c>
      <c r="R6" s="6" t="s">
        <v>742</v>
      </c>
      <c r="T6" s="1" t="s">
        <v>9</v>
      </c>
      <c r="V6" s="1" t="s">
        <v>35</v>
      </c>
      <c r="X6" s="1" t="s">
        <v>412</v>
      </c>
      <c r="Z6" s="350">
        <v>801301222</v>
      </c>
      <c r="AA6" s="339" t="s">
        <v>694</v>
      </c>
    </row>
    <row r="7" spans="1:27" x14ac:dyDescent="0.2">
      <c r="D7" s="1" t="s">
        <v>36</v>
      </c>
      <c r="F7" s="1" t="s">
        <v>553</v>
      </c>
      <c r="H7" s="1" t="s">
        <v>37</v>
      </c>
      <c r="J7" s="1" t="s">
        <v>38</v>
      </c>
      <c r="L7" s="1" t="s">
        <v>467</v>
      </c>
      <c r="P7" s="1" t="s">
        <v>39</v>
      </c>
      <c r="R7" s="6" t="s">
        <v>743</v>
      </c>
      <c r="T7" s="1" t="s">
        <v>134</v>
      </c>
      <c r="X7" s="1" t="s">
        <v>170</v>
      </c>
      <c r="Z7" s="350">
        <v>801040173</v>
      </c>
      <c r="AA7" s="339" t="s">
        <v>463</v>
      </c>
    </row>
    <row r="8" spans="1:27" x14ac:dyDescent="0.2">
      <c r="F8" s="1" t="s">
        <v>631</v>
      </c>
      <c r="H8" s="1" t="s">
        <v>319</v>
      </c>
      <c r="J8" s="1" t="s">
        <v>40</v>
      </c>
      <c r="L8" s="1" t="s">
        <v>45</v>
      </c>
      <c r="P8" s="1" t="s">
        <v>518</v>
      </c>
      <c r="R8" s="6" t="s">
        <v>744</v>
      </c>
      <c r="X8" s="1" t="s">
        <v>315</v>
      </c>
      <c r="Z8" s="350">
        <v>800933884</v>
      </c>
      <c r="AA8" s="339" t="s">
        <v>514</v>
      </c>
    </row>
    <row r="9" spans="1:27" x14ac:dyDescent="0.2">
      <c r="B9" s="4" t="s">
        <v>26</v>
      </c>
      <c r="J9" s="1" t="s">
        <v>41</v>
      </c>
      <c r="L9" s="1" t="s">
        <v>47</v>
      </c>
      <c r="P9" s="1" t="s">
        <v>42</v>
      </c>
      <c r="R9" s="6" t="s">
        <v>745</v>
      </c>
      <c r="X9" s="1" t="s">
        <v>43</v>
      </c>
      <c r="Z9" s="350"/>
      <c r="AA9" s="339"/>
    </row>
    <row r="10" spans="1:27" x14ac:dyDescent="0.2">
      <c r="B10" s="1" t="s">
        <v>357</v>
      </c>
      <c r="J10" s="1" t="s">
        <v>44</v>
      </c>
      <c r="L10" s="1" t="s">
        <v>49</v>
      </c>
      <c r="P10" s="1" t="s">
        <v>46</v>
      </c>
      <c r="R10" s="6" t="s">
        <v>746</v>
      </c>
      <c r="X10" s="1" t="s">
        <v>126</v>
      </c>
      <c r="Z10" s="350">
        <v>800208412</v>
      </c>
      <c r="AA10" s="339" t="s">
        <v>513</v>
      </c>
    </row>
    <row r="11" spans="1:27" x14ac:dyDescent="0.2">
      <c r="B11" s="1" t="s">
        <v>15</v>
      </c>
      <c r="L11" s="1" t="s">
        <v>51</v>
      </c>
      <c r="R11" s="6" t="s">
        <v>86</v>
      </c>
      <c r="X11" s="1" t="s">
        <v>48</v>
      </c>
    </row>
    <row r="12" spans="1:27" x14ac:dyDescent="0.2">
      <c r="L12" s="1" t="s">
        <v>86</v>
      </c>
      <c r="R12" s="6" t="s">
        <v>741</v>
      </c>
      <c r="X12" s="1" t="s">
        <v>50</v>
      </c>
    </row>
    <row r="13" spans="1:27" x14ac:dyDescent="0.2">
      <c r="L13" s="1" t="s">
        <v>286</v>
      </c>
      <c r="R13" s="6" t="s">
        <v>742</v>
      </c>
      <c r="X13" s="1" t="s">
        <v>52</v>
      </c>
    </row>
    <row r="14" spans="1:27" x14ac:dyDescent="0.2">
      <c r="L14" s="1" t="s">
        <v>245</v>
      </c>
      <c r="R14" s="6" t="s">
        <v>743</v>
      </c>
      <c r="X14" s="339" t="s">
        <v>53</v>
      </c>
    </row>
    <row r="15" spans="1:27" x14ac:dyDescent="0.2">
      <c r="L15" s="1" t="s">
        <v>136</v>
      </c>
      <c r="R15" s="6" t="s">
        <v>744</v>
      </c>
      <c r="X15" s="1" t="s">
        <v>172</v>
      </c>
    </row>
    <row r="16" spans="1:27" x14ac:dyDescent="0.2">
      <c r="L16" s="1" t="s">
        <v>58</v>
      </c>
      <c r="R16" s="6" t="s">
        <v>745</v>
      </c>
      <c r="X16" s="1" t="s">
        <v>55</v>
      </c>
    </row>
    <row r="17" spans="12:24" x14ac:dyDescent="0.2">
      <c r="L17" s="148" t="s">
        <v>54</v>
      </c>
      <c r="R17" s="6" t="s">
        <v>746</v>
      </c>
      <c r="X17" s="1" t="s">
        <v>132</v>
      </c>
    </row>
    <row r="18" spans="12:24" x14ac:dyDescent="0.2">
      <c r="L18" s="148" t="s">
        <v>56</v>
      </c>
      <c r="R18" s="6" t="s">
        <v>86</v>
      </c>
      <c r="X18" s="1" t="s">
        <v>82</v>
      </c>
    </row>
    <row r="19" spans="12:24" x14ac:dyDescent="0.2">
      <c r="L19" s="148" t="s">
        <v>57</v>
      </c>
      <c r="R19" s="6" t="s">
        <v>741</v>
      </c>
      <c r="X19" s="1" t="s">
        <v>115</v>
      </c>
    </row>
    <row r="20" spans="12:24" x14ac:dyDescent="0.2">
      <c r="R20" s="6" t="s">
        <v>742</v>
      </c>
      <c r="X20" s="5" t="s">
        <v>116</v>
      </c>
    </row>
    <row r="21" spans="12:24" x14ac:dyDescent="0.2">
      <c r="R21" s="6" t="s">
        <v>743</v>
      </c>
      <c r="X21" s="5" t="s">
        <v>256</v>
      </c>
    </row>
    <row r="22" spans="12:24" x14ac:dyDescent="0.2">
      <c r="R22" s="6" t="s">
        <v>744</v>
      </c>
      <c r="X22" s="5" t="s">
        <v>171</v>
      </c>
    </row>
    <row r="23" spans="12:24" x14ac:dyDescent="0.2">
      <c r="R23" s="6" t="s">
        <v>745</v>
      </c>
      <c r="X23" s="1" t="s">
        <v>320</v>
      </c>
    </row>
    <row r="24" spans="12:24" x14ac:dyDescent="0.2">
      <c r="R24" s="6" t="s">
        <v>746</v>
      </c>
      <c r="X24" s="339" t="s">
        <v>361</v>
      </c>
    </row>
    <row r="25" spans="12:24" x14ac:dyDescent="0.2">
      <c r="R25" s="6" t="s">
        <v>86</v>
      </c>
      <c r="X25" s="1" t="s">
        <v>362</v>
      </c>
    </row>
    <row r="26" spans="12:24" x14ac:dyDescent="0.2">
      <c r="R26" s="6" t="s">
        <v>59</v>
      </c>
      <c r="X26" s="1" t="s">
        <v>363</v>
      </c>
    </row>
    <row r="27" spans="12:24" x14ac:dyDescent="0.2">
      <c r="R27" s="6" t="s">
        <v>60</v>
      </c>
      <c r="X27" s="1" t="s">
        <v>736</v>
      </c>
    </row>
    <row r="28" spans="12:24" x14ac:dyDescent="0.2">
      <c r="R28" s="6" t="s">
        <v>61</v>
      </c>
      <c r="X28" s="1" t="s">
        <v>364</v>
      </c>
    </row>
    <row r="29" spans="12:24" x14ac:dyDescent="0.2">
      <c r="R29" s="6" t="s">
        <v>62</v>
      </c>
      <c r="X29" s="1" t="s">
        <v>365</v>
      </c>
    </row>
    <row r="30" spans="12:24" x14ac:dyDescent="0.2">
      <c r="R30" s="1" t="s">
        <v>53</v>
      </c>
      <c r="X30" s="1" t="s">
        <v>371</v>
      </c>
    </row>
    <row r="31" spans="12:24" x14ac:dyDescent="0.2">
      <c r="R31" s="1" t="s">
        <v>136</v>
      </c>
      <c r="X31" s="1" t="s">
        <v>385</v>
      </c>
    </row>
    <row r="32" spans="12:24" x14ac:dyDescent="0.2">
      <c r="R32" s="1" t="s">
        <v>178</v>
      </c>
      <c r="X32" s="339" t="s">
        <v>381</v>
      </c>
    </row>
    <row r="33" spans="24:24" x14ac:dyDescent="0.2">
      <c r="X33" s="339" t="s">
        <v>382</v>
      </c>
    </row>
    <row r="34" spans="24:24" x14ac:dyDescent="0.2">
      <c r="X34" s="339" t="s">
        <v>383</v>
      </c>
    </row>
    <row r="35" spans="24:24" x14ac:dyDescent="0.2">
      <c r="X35" s="1" t="s">
        <v>419</v>
      </c>
    </row>
    <row r="36" spans="24:24" x14ac:dyDescent="0.2">
      <c r="X36" s="1" t="s">
        <v>386</v>
      </c>
    </row>
    <row r="37" spans="24:24" ht="25.5" x14ac:dyDescent="0.2">
      <c r="X37" s="340" t="s">
        <v>422</v>
      </c>
    </row>
    <row r="38" spans="24:24" x14ac:dyDescent="0.2">
      <c r="X38" s="1" t="s">
        <v>399</v>
      </c>
    </row>
    <row r="39" spans="24:24" x14ac:dyDescent="0.2">
      <c r="X39" s="1" t="s">
        <v>418</v>
      </c>
    </row>
    <row r="40" spans="24:24" x14ac:dyDescent="0.2">
      <c r="X40" s="1" t="s">
        <v>424</v>
      </c>
    </row>
    <row r="41" spans="24:24" x14ac:dyDescent="0.2">
      <c r="X41" s="1" t="s">
        <v>457</v>
      </c>
    </row>
    <row r="42" spans="24:24" x14ac:dyDescent="0.2">
      <c r="X42" s="1" t="s">
        <v>556</v>
      </c>
    </row>
    <row r="43" spans="24:24" x14ac:dyDescent="0.2">
      <c r="X43" s="1" t="s">
        <v>632</v>
      </c>
    </row>
  </sheetData>
  <sheetProtection algorithmName="SHA-512" hashValue="44fM25sAhH16gdkXCBmJya6LLmSeHYQQYKJYYavUT0413mbKliF1IMJ7AUeDs92a3ny5VFD57lNE545sffygJA==" saltValue="DRSqfVnNdBme2PR6L/zsdg==" spinCount="100000" sheet="1" objects="1" scenarios="1"/>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287"/>
  <sheetViews>
    <sheetView showGridLines="0" zoomScaleNormal="100" workbookViewId="0">
      <selection sqref="A1:AP1"/>
    </sheetView>
  </sheetViews>
  <sheetFormatPr defaultColWidth="0" defaultRowHeight="0" customHeight="1" zeroHeight="1" x14ac:dyDescent="0.2"/>
  <cols>
    <col min="1" max="1" width="3.28515625" style="259" customWidth="1"/>
    <col min="2" max="32" width="2.42578125" style="259" customWidth="1"/>
    <col min="33" max="33" width="3" style="259" customWidth="1"/>
    <col min="34" max="35" width="2.42578125" style="259" customWidth="1"/>
    <col min="36" max="36" width="3" style="259" customWidth="1"/>
    <col min="37" max="40" width="2.42578125" style="259" customWidth="1"/>
    <col min="41" max="41" width="2.42578125" style="263" customWidth="1"/>
    <col min="42" max="42" width="5.7109375" style="259" customWidth="1"/>
    <col min="43" max="45" width="2.42578125" style="259" customWidth="1"/>
    <col min="46" max="49" width="9.140625" style="259" hidden="1" customWidth="1"/>
    <col min="50" max="16384" width="9.140625" style="259" hidden="1"/>
  </cols>
  <sheetData>
    <row r="1" spans="1:49" ht="20.25" customHeight="1" x14ac:dyDescent="0.3">
      <c r="A1" s="536" t="s">
        <v>450</v>
      </c>
      <c r="B1" s="536"/>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258"/>
      <c r="AR1" s="258"/>
      <c r="AS1" s="537"/>
      <c r="AT1" s="537"/>
      <c r="AU1" s="537"/>
      <c r="AV1" s="537"/>
      <c r="AW1" s="537"/>
    </row>
    <row r="2" spans="1:49" ht="3.75" customHeight="1" x14ac:dyDescent="0.3">
      <c r="A2" s="258"/>
      <c r="B2" s="258"/>
      <c r="C2" s="258"/>
      <c r="D2" s="258"/>
      <c r="E2" s="258"/>
      <c r="F2" s="258"/>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537"/>
      <c r="AT2" s="537"/>
      <c r="AU2" s="537"/>
      <c r="AV2" s="537"/>
      <c r="AW2" s="537"/>
    </row>
    <row r="3" spans="1:49" ht="41.25" customHeight="1" x14ac:dyDescent="0.2">
      <c r="A3" s="538" t="s">
        <v>721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538"/>
      <c r="AJ3" s="538"/>
      <c r="AK3" s="538"/>
      <c r="AL3" s="538"/>
      <c r="AM3" s="538"/>
      <c r="AN3" s="538"/>
      <c r="AO3" s="538"/>
      <c r="AP3" s="538"/>
      <c r="AQ3" s="260"/>
      <c r="AR3" s="260"/>
      <c r="AS3" s="537"/>
      <c r="AT3" s="537"/>
      <c r="AU3" s="537"/>
      <c r="AV3" s="537"/>
      <c r="AW3" s="537"/>
    </row>
    <row r="4" spans="1:49" ht="12.75" customHeight="1" x14ac:dyDescent="0.3">
      <c r="A4" s="95" t="s">
        <v>142</v>
      </c>
      <c r="B4" s="95" t="s">
        <v>219</v>
      </c>
      <c r="C4" s="261"/>
      <c r="D4" s="261"/>
      <c r="E4" s="261"/>
      <c r="F4" s="261"/>
      <c r="G4" s="261"/>
      <c r="H4" s="261"/>
      <c r="I4" s="261"/>
      <c r="J4" s="261"/>
      <c r="K4" s="261"/>
      <c r="L4" s="261"/>
      <c r="M4" s="261"/>
      <c r="N4" s="261"/>
      <c r="O4" s="261"/>
      <c r="P4" s="261"/>
      <c r="Q4" s="261"/>
      <c r="R4" s="261"/>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537"/>
      <c r="AT4" s="537"/>
      <c r="AU4" s="537"/>
      <c r="AV4" s="537"/>
      <c r="AW4" s="537"/>
    </row>
    <row r="5" spans="1:49" ht="15.75" customHeight="1" x14ac:dyDescent="0.3">
      <c r="A5" s="262" t="str">
        <f>CONCATENATE(+TravelAdvance!$A$7," | ",+TravelAdvance!$V$7)</f>
        <v xml:space="preserve"> | </v>
      </c>
      <c r="B5" s="261"/>
      <c r="C5" s="261"/>
      <c r="D5" s="261"/>
      <c r="E5" s="261"/>
      <c r="F5" s="261"/>
      <c r="G5" s="261"/>
      <c r="H5" s="261"/>
      <c r="I5" s="261"/>
      <c r="J5" s="261"/>
      <c r="K5" s="261"/>
      <c r="L5" s="261"/>
      <c r="M5" s="261"/>
      <c r="N5" s="261"/>
      <c r="O5" s="261"/>
      <c r="P5" s="261"/>
      <c r="Q5" s="261"/>
      <c r="R5" s="261"/>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537"/>
      <c r="AT5" s="537"/>
      <c r="AU5" s="537"/>
      <c r="AV5" s="537"/>
      <c r="AW5" s="537"/>
    </row>
    <row r="6" spans="1:49" ht="15" customHeight="1" x14ac:dyDescent="0.25">
      <c r="A6" s="539" t="s">
        <v>8</v>
      </c>
      <c r="B6" s="540"/>
      <c r="C6" s="540"/>
      <c r="D6" s="540"/>
      <c r="E6" s="540"/>
      <c r="F6" s="540"/>
      <c r="G6" s="540"/>
      <c r="H6" s="540"/>
      <c r="I6" s="540"/>
      <c r="J6" s="540"/>
      <c r="K6" s="540"/>
      <c r="L6" s="540"/>
      <c r="M6" s="540"/>
      <c r="N6" s="540"/>
      <c r="O6" s="540"/>
      <c r="P6" s="540"/>
      <c r="Q6" s="540"/>
      <c r="R6" s="540"/>
      <c r="S6" s="540"/>
      <c r="T6" s="540"/>
      <c r="U6" s="540"/>
      <c r="V6" s="540"/>
      <c r="W6" s="540"/>
      <c r="X6" s="540"/>
      <c r="Y6" s="540"/>
      <c r="Z6" s="540"/>
      <c r="AA6" s="540"/>
      <c r="AB6" s="540"/>
      <c r="AC6" s="540"/>
      <c r="AD6" s="540"/>
      <c r="AE6" s="541"/>
      <c r="AF6" s="542" t="s">
        <v>11</v>
      </c>
      <c r="AG6" s="543"/>
      <c r="AH6" s="543"/>
      <c r="AI6" s="543"/>
      <c r="AJ6" s="543"/>
      <c r="AK6" s="544"/>
      <c r="AL6" s="542" t="s">
        <v>12</v>
      </c>
      <c r="AM6" s="543"/>
      <c r="AN6" s="543"/>
      <c r="AO6" s="543"/>
      <c r="AP6" s="544"/>
      <c r="AQ6" s="242"/>
      <c r="AR6" s="242"/>
      <c r="AS6" s="537"/>
      <c r="AT6" s="537"/>
      <c r="AU6" s="537"/>
      <c r="AV6" s="537"/>
      <c r="AW6" s="537"/>
    </row>
    <row r="7" spans="1:49" ht="18.75" customHeight="1" x14ac:dyDescent="0.25">
      <c r="A7" s="545" t="str">
        <f>IF(TravelAdvance!$Y$13="","",TravelAdvance!$Y$13)</f>
        <v/>
      </c>
      <c r="B7" s="546"/>
      <c r="C7" s="546"/>
      <c r="D7" s="546"/>
      <c r="E7" s="546"/>
      <c r="F7" s="546"/>
      <c r="G7" s="546"/>
      <c r="H7" s="546"/>
      <c r="I7" s="546"/>
      <c r="J7" s="546"/>
      <c r="K7" s="546"/>
      <c r="L7" s="546"/>
      <c r="M7" s="546"/>
      <c r="N7" s="546"/>
      <c r="O7" s="546"/>
      <c r="P7" s="546"/>
      <c r="Q7" s="546"/>
      <c r="R7" s="546"/>
      <c r="S7" s="546"/>
      <c r="T7" s="546"/>
      <c r="U7" s="546"/>
      <c r="V7" s="546"/>
      <c r="W7" s="546"/>
      <c r="X7" s="546"/>
      <c r="Y7" s="546"/>
      <c r="Z7" s="546"/>
      <c r="AA7" s="546"/>
      <c r="AB7" s="546"/>
      <c r="AC7" s="546"/>
      <c r="AD7" s="546"/>
      <c r="AE7" s="547"/>
      <c r="AF7" s="548" t="str">
        <f>IF(TravelAdvance!$M$13="","",TravelAdvance!$M$13)</f>
        <v/>
      </c>
      <c r="AG7" s="549"/>
      <c r="AH7" s="549"/>
      <c r="AI7" s="549"/>
      <c r="AJ7" s="549"/>
      <c r="AK7" s="550"/>
      <c r="AL7" s="549" t="str">
        <f>IF(TravelAdvance!$S$13="","",TravelAdvance!$S$13)</f>
        <v/>
      </c>
      <c r="AM7" s="549"/>
      <c r="AN7" s="549"/>
      <c r="AO7" s="549"/>
      <c r="AP7" s="550"/>
      <c r="AQ7" s="242"/>
      <c r="AR7" s="242"/>
      <c r="AS7" s="537"/>
      <c r="AT7" s="537"/>
      <c r="AU7" s="537"/>
      <c r="AV7" s="537"/>
      <c r="AW7" s="537"/>
    </row>
    <row r="8" spans="1:49" ht="6" customHeight="1" x14ac:dyDescent="0.3">
      <c r="A8" s="245"/>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6"/>
      <c r="AQ8" s="243"/>
      <c r="AR8" s="243"/>
      <c r="AS8" s="537"/>
      <c r="AT8" s="537"/>
      <c r="AU8" s="537"/>
      <c r="AV8" s="537"/>
      <c r="AW8" s="537"/>
    </row>
    <row r="9" spans="1:49" ht="12.75" customHeight="1" x14ac:dyDescent="0.3">
      <c r="A9" s="247" t="s">
        <v>144</v>
      </c>
      <c r="B9" s="247" t="s">
        <v>433</v>
      </c>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9"/>
      <c r="AQ9" s="243"/>
      <c r="AR9" s="243"/>
      <c r="AS9" s="537"/>
      <c r="AT9" s="537"/>
      <c r="AU9" s="537"/>
      <c r="AV9" s="537"/>
      <c r="AW9" s="537"/>
    </row>
    <row r="10" spans="1:49" ht="15.2" customHeight="1" x14ac:dyDescent="0.25">
      <c r="A10" s="542" t="s">
        <v>406</v>
      </c>
      <c r="B10" s="543"/>
      <c r="C10" s="543"/>
      <c r="D10" s="543"/>
      <c r="E10" s="543"/>
      <c r="F10" s="543"/>
      <c r="G10" s="543"/>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4"/>
      <c r="AQ10" s="242"/>
      <c r="AR10" s="242"/>
      <c r="AS10" s="537"/>
      <c r="AT10" s="537"/>
      <c r="AU10" s="537"/>
      <c r="AV10" s="537"/>
      <c r="AW10" s="537"/>
    </row>
    <row r="11" spans="1:49" s="263" customFormat="1" ht="30.75" customHeight="1" thickBot="1" x14ac:dyDescent="0.3">
      <c r="A11" s="532" t="s">
        <v>430</v>
      </c>
      <c r="B11" s="533"/>
      <c r="C11" s="533"/>
      <c r="D11" s="533"/>
      <c r="E11" s="533"/>
      <c r="F11" s="533"/>
      <c r="G11" s="533"/>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4"/>
      <c r="AH11" s="534"/>
      <c r="AI11" s="534"/>
      <c r="AJ11" s="534"/>
      <c r="AK11" s="534"/>
      <c r="AL11" s="533"/>
      <c r="AM11" s="533"/>
      <c r="AN11" s="533"/>
      <c r="AO11" s="533"/>
      <c r="AP11" s="535"/>
      <c r="AQ11" s="242"/>
      <c r="AR11" s="242"/>
      <c r="AS11" s="537"/>
      <c r="AT11" s="537"/>
      <c r="AU11" s="537"/>
      <c r="AV11" s="537"/>
      <c r="AW11" s="537"/>
    </row>
    <row r="12" spans="1:49" s="265" customFormat="1" ht="27" customHeight="1" thickTop="1" x14ac:dyDescent="0.25">
      <c r="A12" s="264"/>
      <c r="B12" s="477" t="s">
        <v>431</v>
      </c>
      <c r="C12" s="478"/>
      <c r="D12" s="478"/>
      <c r="E12" s="478"/>
      <c r="F12" s="478"/>
      <c r="G12" s="478"/>
      <c r="H12" s="478"/>
      <c r="I12" s="478"/>
      <c r="J12" s="478"/>
      <c r="K12" s="478"/>
      <c r="L12" s="478"/>
      <c r="M12" s="478"/>
      <c r="N12" s="478"/>
      <c r="O12" s="478"/>
      <c r="P12" s="479"/>
      <c r="Q12" s="477" t="s">
        <v>135</v>
      </c>
      <c r="R12" s="478"/>
      <c r="S12" s="478"/>
      <c r="T12" s="478"/>
      <c r="U12" s="478"/>
      <c r="V12" s="478"/>
      <c r="W12" s="478"/>
      <c r="X12" s="478"/>
      <c r="Y12" s="478"/>
      <c r="Z12" s="478"/>
      <c r="AA12" s="478"/>
      <c r="AB12" s="478"/>
      <c r="AC12" s="478"/>
      <c r="AD12" s="478"/>
      <c r="AE12" s="479"/>
      <c r="AF12" s="480" t="s">
        <v>63</v>
      </c>
      <c r="AG12" s="480"/>
      <c r="AH12" s="480"/>
      <c r="AI12" s="480"/>
      <c r="AJ12" s="480"/>
      <c r="AK12" s="481"/>
      <c r="AL12" s="482" t="s">
        <v>405</v>
      </c>
      <c r="AM12" s="480"/>
      <c r="AN12" s="480"/>
      <c r="AO12" s="480"/>
      <c r="AP12" s="481"/>
      <c r="AQ12" s="242"/>
      <c r="AR12" s="242"/>
    </row>
    <row r="13" spans="1:49" ht="36" customHeight="1" x14ac:dyDescent="0.2">
      <c r="A13" s="266">
        <v>1</v>
      </c>
      <c r="B13" s="524"/>
      <c r="C13" s="525"/>
      <c r="D13" s="525"/>
      <c r="E13" s="525"/>
      <c r="F13" s="525"/>
      <c r="G13" s="525"/>
      <c r="H13" s="525"/>
      <c r="I13" s="525"/>
      <c r="J13" s="525"/>
      <c r="K13" s="525"/>
      <c r="L13" s="525"/>
      <c r="M13" s="525"/>
      <c r="N13" s="525"/>
      <c r="O13" s="525"/>
      <c r="P13" s="526"/>
      <c r="Q13" s="524"/>
      <c r="R13" s="525"/>
      <c r="S13" s="525"/>
      <c r="T13" s="525"/>
      <c r="U13" s="525"/>
      <c r="V13" s="525"/>
      <c r="W13" s="525"/>
      <c r="X13" s="525"/>
      <c r="Y13" s="525"/>
      <c r="Z13" s="525"/>
      <c r="AA13" s="525"/>
      <c r="AB13" s="525"/>
      <c r="AC13" s="525"/>
      <c r="AD13" s="525"/>
      <c r="AE13" s="526"/>
      <c r="AF13" s="527"/>
      <c r="AG13" s="528"/>
      <c r="AH13" s="528"/>
      <c r="AI13" s="528"/>
      <c r="AJ13" s="528"/>
      <c r="AK13" s="529"/>
      <c r="AL13" s="517"/>
      <c r="AM13" s="518"/>
      <c r="AN13" s="518"/>
      <c r="AO13" s="518"/>
      <c r="AP13" s="519"/>
      <c r="AQ13" s="267"/>
      <c r="AR13" s="267"/>
    </row>
    <row r="14" spans="1:49" ht="36" customHeight="1" x14ac:dyDescent="0.2">
      <c r="A14" s="266">
        <v>2</v>
      </c>
      <c r="B14" s="524"/>
      <c r="C14" s="525"/>
      <c r="D14" s="525"/>
      <c r="E14" s="525"/>
      <c r="F14" s="525"/>
      <c r="G14" s="525"/>
      <c r="H14" s="525"/>
      <c r="I14" s="525"/>
      <c r="J14" s="525"/>
      <c r="K14" s="525"/>
      <c r="L14" s="525"/>
      <c r="M14" s="525"/>
      <c r="N14" s="525"/>
      <c r="O14" s="525"/>
      <c r="P14" s="526"/>
      <c r="Q14" s="524"/>
      <c r="R14" s="525"/>
      <c r="S14" s="525"/>
      <c r="T14" s="525"/>
      <c r="U14" s="525"/>
      <c r="V14" s="525"/>
      <c r="W14" s="525"/>
      <c r="X14" s="525"/>
      <c r="Y14" s="525"/>
      <c r="Z14" s="525"/>
      <c r="AA14" s="525"/>
      <c r="AB14" s="525"/>
      <c r="AC14" s="525"/>
      <c r="AD14" s="525"/>
      <c r="AE14" s="526"/>
      <c r="AF14" s="527"/>
      <c r="AG14" s="528"/>
      <c r="AH14" s="528"/>
      <c r="AI14" s="528"/>
      <c r="AJ14" s="528"/>
      <c r="AK14" s="529"/>
      <c r="AL14" s="517"/>
      <c r="AM14" s="518"/>
      <c r="AN14" s="518"/>
      <c r="AO14" s="518"/>
      <c r="AP14" s="519"/>
      <c r="AQ14" s="267"/>
      <c r="AR14" s="267"/>
    </row>
    <row r="15" spans="1:49" ht="36" customHeight="1" x14ac:dyDescent="0.2">
      <c r="A15" s="266">
        <v>3</v>
      </c>
      <c r="B15" s="524"/>
      <c r="C15" s="525"/>
      <c r="D15" s="525"/>
      <c r="E15" s="525"/>
      <c r="F15" s="525"/>
      <c r="G15" s="525"/>
      <c r="H15" s="525"/>
      <c r="I15" s="525"/>
      <c r="J15" s="525"/>
      <c r="K15" s="525"/>
      <c r="L15" s="525"/>
      <c r="M15" s="525"/>
      <c r="N15" s="525"/>
      <c r="O15" s="525"/>
      <c r="P15" s="526"/>
      <c r="Q15" s="524"/>
      <c r="R15" s="525"/>
      <c r="S15" s="525"/>
      <c r="T15" s="525"/>
      <c r="U15" s="525"/>
      <c r="V15" s="525"/>
      <c r="W15" s="525"/>
      <c r="X15" s="525"/>
      <c r="Y15" s="525"/>
      <c r="Z15" s="525"/>
      <c r="AA15" s="525"/>
      <c r="AB15" s="525"/>
      <c r="AC15" s="525"/>
      <c r="AD15" s="525"/>
      <c r="AE15" s="526"/>
      <c r="AF15" s="527"/>
      <c r="AG15" s="528"/>
      <c r="AH15" s="528"/>
      <c r="AI15" s="528"/>
      <c r="AJ15" s="528"/>
      <c r="AK15" s="529"/>
      <c r="AL15" s="517"/>
      <c r="AM15" s="518"/>
      <c r="AN15" s="518"/>
      <c r="AO15" s="518"/>
      <c r="AP15" s="519"/>
      <c r="AQ15" s="267"/>
      <c r="AR15" s="267"/>
    </row>
    <row r="16" spans="1:49" ht="36" customHeight="1" x14ac:dyDescent="0.2">
      <c r="A16" s="266">
        <v>4</v>
      </c>
      <c r="B16" s="524"/>
      <c r="C16" s="525"/>
      <c r="D16" s="525"/>
      <c r="E16" s="525"/>
      <c r="F16" s="525"/>
      <c r="G16" s="525"/>
      <c r="H16" s="525"/>
      <c r="I16" s="525"/>
      <c r="J16" s="525"/>
      <c r="K16" s="525"/>
      <c r="L16" s="525"/>
      <c r="M16" s="525"/>
      <c r="N16" s="525"/>
      <c r="O16" s="525"/>
      <c r="P16" s="526"/>
      <c r="Q16" s="524"/>
      <c r="R16" s="525"/>
      <c r="S16" s="525"/>
      <c r="T16" s="525"/>
      <c r="U16" s="525"/>
      <c r="V16" s="525"/>
      <c r="W16" s="525"/>
      <c r="X16" s="525"/>
      <c r="Y16" s="525"/>
      <c r="Z16" s="525"/>
      <c r="AA16" s="525"/>
      <c r="AB16" s="525"/>
      <c r="AC16" s="525"/>
      <c r="AD16" s="525"/>
      <c r="AE16" s="526"/>
      <c r="AF16" s="527"/>
      <c r="AG16" s="528"/>
      <c r="AH16" s="528"/>
      <c r="AI16" s="528"/>
      <c r="AJ16" s="528"/>
      <c r="AK16" s="529"/>
      <c r="AL16" s="517"/>
      <c r="AM16" s="518"/>
      <c r="AN16" s="518"/>
      <c r="AO16" s="518"/>
      <c r="AP16" s="519"/>
      <c r="AQ16" s="267"/>
      <c r="AR16" s="267"/>
    </row>
    <row r="17" spans="1:44" ht="36" customHeight="1" x14ac:dyDescent="0.2">
      <c r="A17" s="266">
        <v>5</v>
      </c>
      <c r="B17" s="524"/>
      <c r="C17" s="525"/>
      <c r="D17" s="525"/>
      <c r="E17" s="525"/>
      <c r="F17" s="525"/>
      <c r="G17" s="525"/>
      <c r="H17" s="525"/>
      <c r="I17" s="525"/>
      <c r="J17" s="525"/>
      <c r="K17" s="525"/>
      <c r="L17" s="525"/>
      <c r="M17" s="525"/>
      <c r="N17" s="525"/>
      <c r="O17" s="525"/>
      <c r="P17" s="526"/>
      <c r="Q17" s="524"/>
      <c r="R17" s="525"/>
      <c r="S17" s="525"/>
      <c r="T17" s="525"/>
      <c r="U17" s="525"/>
      <c r="V17" s="525"/>
      <c r="W17" s="525"/>
      <c r="X17" s="525"/>
      <c r="Y17" s="525"/>
      <c r="Z17" s="525"/>
      <c r="AA17" s="525"/>
      <c r="AB17" s="525"/>
      <c r="AC17" s="525"/>
      <c r="AD17" s="525"/>
      <c r="AE17" s="526"/>
      <c r="AF17" s="527"/>
      <c r="AG17" s="528"/>
      <c r="AH17" s="528"/>
      <c r="AI17" s="528"/>
      <c r="AJ17" s="528"/>
      <c r="AK17" s="529"/>
      <c r="AL17" s="517"/>
      <c r="AM17" s="518"/>
      <c r="AN17" s="518"/>
      <c r="AO17" s="518"/>
      <c r="AP17" s="519"/>
      <c r="AQ17" s="267"/>
      <c r="AR17" s="267"/>
    </row>
    <row r="18" spans="1:44" ht="36" customHeight="1" x14ac:dyDescent="0.2">
      <c r="A18" s="266">
        <v>6</v>
      </c>
      <c r="B18" s="524"/>
      <c r="C18" s="525"/>
      <c r="D18" s="525"/>
      <c r="E18" s="525"/>
      <c r="F18" s="525"/>
      <c r="G18" s="525"/>
      <c r="H18" s="525"/>
      <c r="I18" s="525"/>
      <c r="J18" s="525"/>
      <c r="K18" s="525"/>
      <c r="L18" s="525"/>
      <c r="M18" s="525"/>
      <c r="N18" s="525"/>
      <c r="O18" s="525"/>
      <c r="P18" s="526"/>
      <c r="Q18" s="524"/>
      <c r="R18" s="525"/>
      <c r="S18" s="525"/>
      <c r="T18" s="525"/>
      <c r="U18" s="525"/>
      <c r="V18" s="525"/>
      <c r="W18" s="525"/>
      <c r="X18" s="525"/>
      <c r="Y18" s="525"/>
      <c r="Z18" s="525"/>
      <c r="AA18" s="525"/>
      <c r="AB18" s="525"/>
      <c r="AC18" s="525"/>
      <c r="AD18" s="525"/>
      <c r="AE18" s="526"/>
      <c r="AF18" s="527"/>
      <c r="AG18" s="528"/>
      <c r="AH18" s="528"/>
      <c r="AI18" s="528"/>
      <c r="AJ18" s="528"/>
      <c r="AK18" s="529"/>
      <c r="AL18" s="517"/>
      <c r="AM18" s="518"/>
      <c r="AN18" s="518"/>
      <c r="AO18" s="518"/>
      <c r="AP18" s="519"/>
      <c r="AQ18" s="267"/>
      <c r="AR18" s="267"/>
    </row>
    <row r="19" spans="1:44" ht="36" customHeight="1" x14ac:dyDescent="0.2">
      <c r="A19" s="266">
        <v>7</v>
      </c>
      <c r="B19" s="524"/>
      <c r="C19" s="525"/>
      <c r="D19" s="525"/>
      <c r="E19" s="525"/>
      <c r="F19" s="525"/>
      <c r="G19" s="525"/>
      <c r="H19" s="525"/>
      <c r="I19" s="525"/>
      <c r="J19" s="525"/>
      <c r="K19" s="525"/>
      <c r="L19" s="525"/>
      <c r="M19" s="525"/>
      <c r="N19" s="525"/>
      <c r="O19" s="525"/>
      <c r="P19" s="526"/>
      <c r="Q19" s="524"/>
      <c r="R19" s="525"/>
      <c r="S19" s="525"/>
      <c r="T19" s="525"/>
      <c r="U19" s="525"/>
      <c r="V19" s="525"/>
      <c r="W19" s="525"/>
      <c r="X19" s="525"/>
      <c r="Y19" s="525"/>
      <c r="Z19" s="525"/>
      <c r="AA19" s="525"/>
      <c r="AB19" s="525"/>
      <c r="AC19" s="525"/>
      <c r="AD19" s="525"/>
      <c r="AE19" s="526"/>
      <c r="AF19" s="527"/>
      <c r="AG19" s="528"/>
      <c r="AH19" s="528"/>
      <c r="AI19" s="528"/>
      <c r="AJ19" s="528"/>
      <c r="AK19" s="529"/>
      <c r="AL19" s="517"/>
      <c r="AM19" s="518"/>
      <c r="AN19" s="518"/>
      <c r="AO19" s="518"/>
      <c r="AP19" s="519"/>
      <c r="AQ19" s="267"/>
      <c r="AR19" s="267"/>
    </row>
    <row r="20" spans="1:44" ht="36" customHeight="1" x14ac:dyDescent="0.2">
      <c r="A20" s="266">
        <v>8</v>
      </c>
      <c r="B20" s="524"/>
      <c r="C20" s="525"/>
      <c r="D20" s="525"/>
      <c r="E20" s="525"/>
      <c r="F20" s="525"/>
      <c r="G20" s="525"/>
      <c r="H20" s="525"/>
      <c r="I20" s="525"/>
      <c r="J20" s="525"/>
      <c r="K20" s="525"/>
      <c r="L20" s="525"/>
      <c r="M20" s="525"/>
      <c r="N20" s="525"/>
      <c r="O20" s="525"/>
      <c r="P20" s="526"/>
      <c r="Q20" s="524"/>
      <c r="R20" s="525"/>
      <c r="S20" s="525"/>
      <c r="T20" s="525"/>
      <c r="U20" s="525"/>
      <c r="V20" s="525"/>
      <c r="W20" s="525"/>
      <c r="X20" s="525"/>
      <c r="Y20" s="525"/>
      <c r="Z20" s="525"/>
      <c r="AA20" s="525"/>
      <c r="AB20" s="525"/>
      <c r="AC20" s="525"/>
      <c r="AD20" s="525"/>
      <c r="AE20" s="526"/>
      <c r="AF20" s="527"/>
      <c r="AG20" s="528"/>
      <c r="AH20" s="528"/>
      <c r="AI20" s="528"/>
      <c r="AJ20" s="528"/>
      <c r="AK20" s="529"/>
      <c r="AL20" s="517"/>
      <c r="AM20" s="518"/>
      <c r="AN20" s="518"/>
      <c r="AO20" s="518"/>
      <c r="AP20" s="519"/>
      <c r="AQ20" s="267"/>
      <c r="AR20" s="267"/>
    </row>
    <row r="21" spans="1:44" ht="36" customHeight="1" x14ac:dyDescent="0.2">
      <c r="A21" s="266">
        <v>9</v>
      </c>
      <c r="B21" s="524"/>
      <c r="C21" s="525"/>
      <c r="D21" s="525"/>
      <c r="E21" s="525"/>
      <c r="F21" s="525"/>
      <c r="G21" s="525"/>
      <c r="H21" s="525"/>
      <c r="I21" s="525"/>
      <c r="J21" s="525"/>
      <c r="K21" s="525"/>
      <c r="L21" s="525"/>
      <c r="M21" s="525"/>
      <c r="N21" s="525"/>
      <c r="O21" s="525"/>
      <c r="P21" s="526"/>
      <c r="Q21" s="524"/>
      <c r="R21" s="525"/>
      <c r="S21" s="525"/>
      <c r="T21" s="525"/>
      <c r="U21" s="525"/>
      <c r="V21" s="525"/>
      <c r="W21" s="525"/>
      <c r="X21" s="525"/>
      <c r="Y21" s="525"/>
      <c r="Z21" s="525"/>
      <c r="AA21" s="525"/>
      <c r="AB21" s="525"/>
      <c r="AC21" s="525"/>
      <c r="AD21" s="525"/>
      <c r="AE21" s="526"/>
      <c r="AF21" s="527"/>
      <c r="AG21" s="528"/>
      <c r="AH21" s="528"/>
      <c r="AI21" s="528"/>
      <c r="AJ21" s="528"/>
      <c r="AK21" s="529"/>
      <c r="AL21" s="517"/>
      <c r="AM21" s="518"/>
      <c r="AN21" s="518"/>
      <c r="AO21" s="518"/>
      <c r="AP21" s="519"/>
      <c r="AQ21" s="267"/>
      <c r="AR21" s="267"/>
    </row>
    <row r="22" spans="1:44" ht="36" customHeight="1" x14ac:dyDescent="0.2">
      <c r="A22" s="266">
        <v>10</v>
      </c>
      <c r="B22" s="524"/>
      <c r="C22" s="525"/>
      <c r="D22" s="525"/>
      <c r="E22" s="525"/>
      <c r="F22" s="525"/>
      <c r="G22" s="525"/>
      <c r="H22" s="525"/>
      <c r="I22" s="525"/>
      <c r="J22" s="525"/>
      <c r="K22" s="525"/>
      <c r="L22" s="525"/>
      <c r="M22" s="525"/>
      <c r="N22" s="525"/>
      <c r="O22" s="525"/>
      <c r="P22" s="526"/>
      <c r="Q22" s="524"/>
      <c r="R22" s="525"/>
      <c r="S22" s="525"/>
      <c r="T22" s="525"/>
      <c r="U22" s="525"/>
      <c r="V22" s="525"/>
      <c r="W22" s="525"/>
      <c r="X22" s="525"/>
      <c r="Y22" s="525"/>
      <c r="Z22" s="525"/>
      <c r="AA22" s="525"/>
      <c r="AB22" s="525"/>
      <c r="AC22" s="525"/>
      <c r="AD22" s="525"/>
      <c r="AE22" s="526"/>
      <c r="AF22" s="527"/>
      <c r="AG22" s="528"/>
      <c r="AH22" s="528"/>
      <c r="AI22" s="528"/>
      <c r="AJ22" s="528"/>
      <c r="AK22" s="529"/>
      <c r="AL22" s="517"/>
      <c r="AM22" s="518"/>
      <c r="AN22" s="518"/>
      <c r="AO22" s="518"/>
      <c r="AP22" s="519"/>
      <c r="AQ22" s="267"/>
      <c r="AR22" s="267"/>
    </row>
    <row r="23" spans="1:44" ht="12.75" customHeight="1" x14ac:dyDescent="0.2">
      <c r="Y23" s="530" t="s">
        <v>278</v>
      </c>
      <c r="Z23" s="530"/>
      <c r="AA23" s="530"/>
      <c r="AB23" s="530"/>
      <c r="AC23" s="530"/>
      <c r="AD23" s="530"/>
      <c r="AE23" s="530"/>
      <c r="AF23" s="530"/>
      <c r="AG23" s="530"/>
      <c r="AH23" s="530"/>
      <c r="AI23" s="530"/>
      <c r="AJ23" s="530"/>
      <c r="AK23" s="530"/>
      <c r="AL23" s="531">
        <f>SUM(AL13:AP22)</f>
        <v>0</v>
      </c>
      <c r="AM23" s="531"/>
      <c r="AN23" s="531"/>
      <c r="AO23" s="531"/>
      <c r="AP23" s="531"/>
      <c r="AQ23" s="268"/>
      <c r="AR23" s="268"/>
    </row>
    <row r="24" spans="1:44" ht="12.75" customHeight="1" x14ac:dyDescent="0.25">
      <c r="A24" s="43" t="s">
        <v>525</v>
      </c>
      <c r="B24"/>
      <c r="Y24" s="530"/>
      <c r="Z24" s="530"/>
      <c r="AA24" s="530"/>
      <c r="AB24" s="530"/>
      <c r="AC24" s="530"/>
      <c r="AD24" s="530"/>
      <c r="AE24" s="530"/>
      <c r="AF24" s="530"/>
      <c r="AG24" s="530"/>
      <c r="AH24" s="530"/>
      <c r="AI24" s="530"/>
      <c r="AJ24" s="530"/>
      <c r="AK24" s="530"/>
      <c r="AL24" s="531"/>
      <c r="AM24" s="531"/>
      <c r="AN24" s="531"/>
      <c r="AO24" s="531"/>
      <c r="AP24" s="531"/>
      <c r="AQ24" s="268"/>
      <c r="AR24" s="268"/>
    </row>
    <row r="25" spans="1:44" ht="162" hidden="1" customHeight="1" x14ac:dyDescent="0.25">
      <c r="A25" s="43"/>
      <c r="B25"/>
      <c r="AF25" s="269"/>
      <c r="AG25" s="269"/>
      <c r="AH25" s="269"/>
      <c r="AI25" s="269"/>
      <c r="AJ25" s="269"/>
      <c r="AK25" s="269"/>
      <c r="AL25" s="268"/>
      <c r="AN25" s="268"/>
      <c r="AO25" s="268"/>
      <c r="AP25" s="268"/>
      <c r="AQ25" s="268"/>
      <c r="AR25" s="268"/>
    </row>
    <row r="26" spans="1:44" ht="24.75" hidden="1" customHeight="1" x14ac:dyDescent="0.25">
      <c r="A26" s="43"/>
      <c r="B26" s="251" t="str">
        <f>CONCATENATE(TravelAdvance!$A$7," | ",TravelAdvance!$V$7," | ","Page 2")</f>
        <v xml:space="preserve"> |  | Page 2</v>
      </c>
      <c r="AF26" s="269"/>
      <c r="AG26" s="269"/>
      <c r="AH26" s="269"/>
      <c r="AI26" s="269"/>
      <c r="AJ26" s="269"/>
      <c r="AK26" s="269"/>
      <c r="AL26" s="268"/>
      <c r="AN26" s="268"/>
      <c r="AO26" s="268"/>
      <c r="AP26" s="268"/>
      <c r="AQ26" s="268"/>
      <c r="AR26" s="268"/>
    </row>
    <row r="27" spans="1:44" ht="6" hidden="1" customHeight="1" x14ac:dyDescent="0.25">
      <c r="A27" s="43"/>
      <c r="B27"/>
      <c r="AF27" s="269"/>
      <c r="AG27" s="269"/>
      <c r="AH27" s="269"/>
      <c r="AI27" s="269"/>
      <c r="AJ27" s="269"/>
      <c r="AK27" s="269"/>
      <c r="AL27" s="268"/>
      <c r="AN27" s="268"/>
      <c r="AO27" s="268"/>
      <c r="AP27" s="268"/>
      <c r="AQ27" s="268"/>
      <c r="AR27" s="268"/>
    </row>
    <row r="28" spans="1:44" ht="15.75" hidden="1" customHeight="1" x14ac:dyDescent="0.2">
      <c r="A28" s="43"/>
      <c r="B28" s="252" t="s">
        <v>435</v>
      </c>
      <c r="AF28" s="269"/>
      <c r="AG28" s="269"/>
      <c r="AH28" s="269"/>
      <c r="AI28" s="269"/>
      <c r="AJ28" s="269"/>
      <c r="AK28" s="269"/>
      <c r="AL28" s="268"/>
      <c r="AN28" s="268"/>
      <c r="AO28" s="268"/>
      <c r="AP28" s="268"/>
      <c r="AQ28" s="268"/>
      <c r="AR28" s="268"/>
    </row>
    <row r="29" spans="1:44" ht="6" hidden="1" customHeight="1" thickBot="1" x14ac:dyDescent="0.25">
      <c r="A29" s="43"/>
      <c r="B29" s="250"/>
      <c r="AF29" s="269"/>
      <c r="AG29" s="269"/>
      <c r="AH29" s="269"/>
      <c r="AI29" s="269"/>
      <c r="AJ29" s="269"/>
      <c r="AK29" s="269"/>
      <c r="AL29" s="268"/>
      <c r="AN29" s="268"/>
      <c r="AO29" s="268"/>
      <c r="AP29" s="268"/>
      <c r="AQ29" s="268"/>
      <c r="AR29" s="268"/>
    </row>
    <row r="30" spans="1:44" ht="27" hidden="1" customHeight="1" thickTop="1" x14ac:dyDescent="0.2">
      <c r="A30" s="264"/>
      <c r="B30" s="477" t="s">
        <v>431</v>
      </c>
      <c r="C30" s="478"/>
      <c r="D30" s="478"/>
      <c r="E30" s="478"/>
      <c r="F30" s="478"/>
      <c r="G30" s="478"/>
      <c r="H30" s="478"/>
      <c r="I30" s="478"/>
      <c r="J30" s="478"/>
      <c r="K30" s="478"/>
      <c r="L30" s="478"/>
      <c r="M30" s="478"/>
      <c r="N30" s="478"/>
      <c r="O30" s="478"/>
      <c r="P30" s="479"/>
      <c r="Q30" s="477" t="s">
        <v>135</v>
      </c>
      <c r="R30" s="478"/>
      <c r="S30" s="478"/>
      <c r="T30" s="478"/>
      <c r="U30" s="478"/>
      <c r="V30" s="478"/>
      <c r="W30" s="478"/>
      <c r="X30" s="478"/>
      <c r="Y30" s="478"/>
      <c r="Z30" s="478"/>
      <c r="AA30" s="478"/>
      <c r="AB30" s="478"/>
      <c r="AC30" s="478"/>
      <c r="AD30" s="478"/>
      <c r="AE30" s="479"/>
      <c r="AF30" s="480" t="s">
        <v>63</v>
      </c>
      <c r="AG30" s="480"/>
      <c r="AH30" s="480"/>
      <c r="AI30" s="480"/>
      <c r="AJ30" s="480"/>
      <c r="AK30" s="481"/>
      <c r="AL30" s="482" t="s">
        <v>405</v>
      </c>
      <c r="AM30" s="480"/>
      <c r="AN30" s="480"/>
      <c r="AO30" s="480"/>
      <c r="AP30" s="481"/>
      <c r="AQ30" s="268"/>
      <c r="AR30" s="268"/>
    </row>
    <row r="31" spans="1:44" ht="30.95" hidden="1" customHeight="1" x14ac:dyDescent="0.2">
      <c r="A31" s="266">
        <v>11</v>
      </c>
      <c r="B31" s="524"/>
      <c r="C31" s="525"/>
      <c r="D31" s="525"/>
      <c r="E31" s="525"/>
      <c r="F31" s="525"/>
      <c r="G31" s="525"/>
      <c r="H31" s="525"/>
      <c r="I31" s="525"/>
      <c r="J31" s="525"/>
      <c r="K31" s="525"/>
      <c r="L31" s="525"/>
      <c r="M31" s="525"/>
      <c r="N31" s="525"/>
      <c r="O31" s="525"/>
      <c r="P31" s="526"/>
      <c r="Q31" s="524"/>
      <c r="R31" s="525"/>
      <c r="S31" s="525"/>
      <c r="T31" s="525"/>
      <c r="U31" s="525"/>
      <c r="V31" s="525"/>
      <c r="W31" s="525"/>
      <c r="X31" s="525"/>
      <c r="Y31" s="525"/>
      <c r="Z31" s="525"/>
      <c r="AA31" s="525"/>
      <c r="AB31" s="525"/>
      <c r="AC31" s="525"/>
      <c r="AD31" s="525"/>
      <c r="AE31" s="526"/>
      <c r="AF31" s="527"/>
      <c r="AG31" s="528"/>
      <c r="AH31" s="528"/>
      <c r="AI31" s="528"/>
      <c r="AJ31" s="528"/>
      <c r="AK31" s="529"/>
      <c r="AL31" s="517"/>
      <c r="AM31" s="518"/>
      <c r="AN31" s="518"/>
      <c r="AO31" s="518"/>
      <c r="AP31" s="519"/>
      <c r="AQ31" s="268"/>
      <c r="AR31" s="268"/>
    </row>
    <row r="32" spans="1:44" ht="30.95" hidden="1" customHeight="1" x14ac:dyDescent="0.2">
      <c r="A32" s="266">
        <v>12</v>
      </c>
      <c r="B32" s="524"/>
      <c r="C32" s="525"/>
      <c r="D32" s="525"/>
      <c r="E32" s="525"/>
      <c r="F32" s="525"/>
      <c r="G32" s="525"/>
      <c r="H32" s="525"/>
      <c r="I32" s="525"/>
      <c r="J32" s="525"/>
      <c r="K32" s="525"/>
      <c r="L32" s="525"/>
      <c r="M32" s="525"/>
      <c r="N32" s="525"/>
      <c r="O32" s="525"/>
      <c r="P32" s="526"/>
      <c r="Q32" s="524"/>
      <c r="R32" s="525"/>
      <c r="S32" s="525"/>
      <c r="T32" s="525"/>
      <c r="U32" s="525"/>
      <c r="V32" s="525"/>
      <c r="W32" s="525"/>
      <c r="X32" s="525"/>
      <c r="Y32" s="525"/>
      <c r="Z32" s="525"/>
      <c r="AA32" s="525"/>
      <c r="AB32" s="525"/>
      <c r="AC32" s="525"/>
      <c r="AD32" s="525"/>
      <c r="AE32" s="526"/>
      <c r="AF32" s="527"/>
      <c r="AG32" s="528"/>
      <c r="AH32" s="528"/>
      <c r="AI32" s="528"/>
      <c r="AJ32" s="528"/>
      <c r="AK32" s="529"/>
      <c r="AL32" s="517"/>
      <c r="AM32" s="518"/>
      <c r="AN32" s="518"/>
      <c r="AO32" s="518"/>
      <c r="AP32" s="519"/>
      <c r="AQ32" s="268"/>
      <c r="AR32" s="268"/>
    </row>
    <row r="33" spans="1:44" ht="30.95" hidden="1" customHeight="1" x14ac:dyDescent="0.2">
      <c r="A33" s="266">
        <v>13</v>
      </c>
      <c r="B33" s="524"/>
      <c r="C33" s="525"/>
      <c r="D33" s="525"/>
      <c r="E33" s="525"/>
      <c r="F33" s="525"/>
      <c r="G33" s="525"/>
      <c r="H33" s="525"/>
      <c r="I33" s="525"/>
      <c r="J33" s="525"/>
      <c r="K33" s="525"/>
      <c r="L33" s="525"/>
      <c r="M33" s="525"/>
      <c r="N33" s="525"/>
      <c r="O33" s="525"/>
      <c r="P33" s="526"/>
      <c r="Q33" s="524"/>
      <c r="R33" s="525"/>
      <c r="S33" s="525"/>
      <c r="T33" s="525"/>
      <c r="U33" s="525"/>
      <c r="V33" s="525"/>
      <c r="W33" s="525"/>
      <c r="X33" s="525"/>
      <c r="Y33" s="525"/>
      <c r="Z33" s="525"/>
      <c r="AA33" s="525"/>
      <c r="AB33" s="525"/>
      <c r="AC33" s="525"/>
      <c r="AD33" s="525"/>
      <c r="AE33" s="526"/>
      <c r="AF33" s="527"/>
      <c r="AG33" s="528"/>
      <c r="AH33" s="528"/>
      <c r="AI33" s="528"/>
      <c r="AJ33" s="528"/>
      <c r="AK33" s="529"/>
      <c r="AL33" s="517"/>
      <c r="AM33" s="518"/>
      <c r="AN33" s="518"/>
      <c r="AO33" s="518"/>
      <c r="AP33" s="519"/>
      <c r="AQ33" s="268"/>
      <c r="AR33" s="268"/>
    </row>
    <row r="34" spans="1:44" ht="30.95" hidden="1" customHeight="1" x14ac:dyDescent="0.2">
      <c r="A34" s="266">
        <v>14</v>
      </c>
      <c r="B34" s="524"/>
      <c r="C34" s="525"/>
      <c r="D34" s="525"/>
      <c r="E34" s="525"/>
      <c r="F34" s="525"/>
      <c r="G34" s="525"/>
      <c r="H34" s="525"/>
      <c r="I34" s="525"/>
      <c r="J34" s="525"/>
      <c r="K34" s="525"/>
      <c r="L34" s="525"/>
      <c r="M34" s="525"/>
      <c r="N34" s="525"/>
      <c r="O34" s="525"/>
      <c r="P34" s="526"/>
      <c r="Q34" s="524"/>
      <c r="R34" s="525"/>
      <c r="S34" s="525"/>
      <c r="T34" s="525"/>
      <c r="U34" s="525"/>
      <c r="V34" s="525"/>
      <c r="W34" s="525"/>
      <c r="X34" s="525"/>
      <c r="Y34" s="525"/>
      <c r="Z34" s="525"/>
      <c r="AA34" s="525"/>
      <c r="AB34" s="525"/>
      <c r="AC34" s="525"/>
      <c r="AD34" s="525"/>
      <c r="AE34" s="526"/>
      <c r="AF34" s="527"/>
      <c r="AG34" s="528"/>
      <c r="AH34" s="528"/>
      <c r="AI34" s="528"/>
      <c r="AJ34" s="528"/>
      <c r="AK34" s="529"/>
      <c r="AL34" s="517"/>
      <c r="AM34" s="518"/>
      <c r="AN34" s="518"/>
      <c r="AO34" s="518"/>
      <c r="AP34" s="519"/>
      <c r="AQ34" s="268"/>
      <c r="AR34" s="268"/>
    </row>
    <row r="35" spans="1:44" ht="30.95" hidden="1" customHeight="1" x14ac:dyDescent="0.2">
      <c r="A35" s="266">
        <v>15</v>
      </c>
      <c r="B35" s="524"/>
      <c r="C35" s="525"/>
      <c r="D35" s="525"/>
      <c r="E35" s="525"/>
      <c r="F35" s="525"/>
      <c r="G35" s="525"/>
      <c r="H35" s="525"/>
      <c r="I35" s="525"/>
      <c r="J35" s="525"/>
      <c r="K35" s="525"/>
      <c r="L35" s="525"/>
      <c r="M35" s="525"/>
      <c r="N35" s="525"/>
      <c r="O35" s="525"/>
      <c r="P35" s="526"/>
      <c r="Q35" s="524"/>
      <c r="R35" s="525"/>
      <c r="S35" s="525"/>
      <c r="T35" s="525"/>
      <c r="U35" s="525"/>
      <c r="V35" s="525"/>
      <c r="W35" s="525"/>
      <c r="X35" s="525"/>
      <c r="Y35" s="525"/>
      <c r="Z35" s="525"/>
      <c r="AA35" s="525"/>
      <c r="AB35" s="525"/>
      <c r="AC35" s="525"/>
      <c r="AD35" s="525"/>
      <c r="AE35" s="526"/>
      <c r="AF35" s="527"/>
      <c r="AG35" s="528"/>
      <c r="AH35" s="528"/>
      <c r="AI35" s="528"/>
      <c r="AJ35" s="528"/>
      <c r="AK35" s="529"/>
      <c r="AL35" s="517"/>
      <c r="AM35" s="518"/>
      <c r="AN35" s="518"/>
      <c r="AO35" s="518"/>
      <c r="AP35" s="519"/>
      <c r="AQ35" s="268"/>
      <c r="AR35" s="268"/>
    </row>
    <row r="36" spans="1:44" ht="30.95" hidden="1" customHeight="1" x14ac:dyDescent="0.2">
      <c r="A36" s="266">
        <v>16</v>
      </c>
      <c r="B36" s="524"/>
      <c r="C36" s="525"/>
      <c r="D36" s="525"/>
      <c r="E36" s="525"/>
      <c r="F36" s="525"/>
      <c r="G36" s="525"/>
      <c r="H36" s="525"/>
      <c r="I36" s="525"/>
      <c r="J36" s="525"/>
      <c r="K36" s="525"/>
      <c r="L36" s="525"/>
      <c r="M36" s="525"/>
      <c r="N36" s="525"/>
      <c r="O36" s="525"/>
      <c r="P36" s="526"/>
      <c r="Q36" s="524"/>
      <c r="R36" s="525"/>
      <c r="S36" s="525"/>
      <c r="T36" s="525"/>
      <c r="U36" s="525"/>
      <c r="V36" s="525"/>
      <c r="W36" s="525"/>
      <c r="X36" s="525"/>
      <c r="Y36" s="525"/>
      <c r="Z36" s="525"/>
      <c r="AA36" s="525"/>
      <c r="AB36" s="525"/>
      <c r="AC36" s="525"/>
      <c r="AD36" s="525"/>
      <c r="AE36" s="526"/>
      <c r="AF36" s="527"/>
      <c r="AG36" s="528"/>
      <c r="AH36" s="528"/>
      <c r="AI36" s="528"/>
      <c r="AJ36" s="528"/>
      <c r="AK36" s="529"/>
      <c r="AL36" s="517"/>
      <c r="AM36" s="518"/>
      <c r="AN36" s="518"/>
      <c r="AO36" s="518"/>
      <c r="AP36" s="519"/>
      <c r="AQ36" s="268"/>
      <c r="AR36" s="268"/>
    </row>
    <row r="37" spans="1:44" ht="30.95" hidden="1" customHeight="1" x14ac:dyDescent="0.2">
      <c r="A37" s="266">
        <v>17</v>
      </c>
      <c r="B37" s="524"/>
      <c r="C37" s="525"/>
      <c r="D37" s="525"/>
      <c r="E37" s="525"/>
      <c r="F37" s="525"/>
      <c r="G37" s="525"/>
      <c r="H37" s="525"/>
      <c r="I37" s="525"/>
      <c r="J37" s="525"/>
      <c r="K37" s="525"/>
      <c r="L37" s="525"/>
      <c r="M37" s="525"/>
      <c r="N37" s="525"/>
      <c r="O37" s="525"/>
      <c r="P37" s="526"/>
      <c r="Q37" s="524"/>
      <c r="R37" s="525"/>
      <c r="S37" s="525"/>
      <c r="T37" s="525"/>
      <c r="U37" s="525"/>
      <c r="V37" s="525"/>
      <c r="W37" s="525"/>
      <c r="X37" s="525"/>
      <c r="Y37" s="525"/>
      <c r="Z37" s="525"/>
      <c r="AA37" s="525"/>
      <c r="AB37" s="525"/>
      <c r="AC37" s="525"/>
      <c r="AD37" s="525"/>
      <c r="AE37" s="526"/>
      <c r="AF37" s="527"/>
      <c r="AG37" s="528"/>
      <c r="AH37" s="528"/>
      <c r="AI37" s="528"/>
      <c r="AJ37" s="528"/>
      <c r="AK37" s="529"/>
      <c r="AL37" s="517"/>
      <c r="AM37" s="518"/>
      <c r="AN37" s="518"/>
      <c r="AO37" s="518"/>
      <c r="AP37" s="519"/>
      <c r="AQ37" s="268"/>
      <c r="AR37" s="268"/>
    </row>
    <row r="38" spans="1:44" ht="30.95" hidden="1" customHeight="1" x14ac:dyDescent="0.2">
      <c r="A38" s="266">
        <v>18</v>
      </c>
      <c r="B38" s="524"/>
      <c r="C38" s="525"/>
      <c r="D38" s="525"/>
      <c r="E38" s="525"/>
      <c r="F38" s="525"/>
      <c r="G38" s="525"/>
      <c r="H38" s="525"/>
      <c r="I38" s="525"/>
      <c r="J38" s="525"/>
      <c r="K38" s="525"/>
      <c r="L38" s="525"/>
      <c r="M38" s="525"/>
      <c r="N38" s="525"/>
      <c r="O38" s="525"/>
      <c r="P38" s="526"/>
      <c r="Q38" s="524"/>
      <c r="R38" s="525"/>
      <c r="S38" s="525"/>
      <c r="T38" s="525"/>
      <c r="U38" s="525"/>
      <c r="V38" s="525"/>
      <c r="W38" s="525"/>
      <c r="X38" s="525"/>
      <c r="Y38" s="525"/>
      <c r="Z38" s="525"/>
      <c r="AA38" s="525"/>
      <c r="AB38" s="525"/>
      <c r="AC38" s="525"/>
      <c r="AD38" s="525"/>
      <c r="AE38" s="526"/>
      <c r="AF38" s="527"/>
      <c r="AG38" s="528"/>
      <c r="AH38" s="528"/>
      <c r="AI38" s="528"/>
      <c r="AJ38" s="528"/>
      <c r="AK38" s="529"/>
      <c r="AL38" s="517"/>
      <c r="AM38" s="518"/>
      <c r="AN38" s="518"/>
      <c r="AO38" s="518"/>
      <c r="AP38" s="519"/>
      <c r="AQ38" s="268"/>
      <c r="AR38" s="268"/>
    </row>
    <row r="39" spans="1:44" ht="30.95" hidden="1" customHeight="1" x14ac:dyDescent="0.2">
      <c r="A39" s="266">
        <v>19</v>
      </c>
      <c r="B39" s="524"/>
      <c r="C39" s="525"/>
      <c r="D39" s="525"/>
      <c r="E39" s="525"/>
      <c r="F39" s="525"/>
      <c r="G39" s="525"/>
      <c r="H39" s="525"/>
      <c r="I39" s="525"/>
      <c r="J39" s="525"/>
      <c r="K39" s="525"/>
      <c r="L39" s="525"/>
      <c r="M39" s="525"/>
      <c r="N39" s="525"/>
      <c r="O39" s="525"/>
      <c r="P39" s="526"/>
      <c r="Q39" s="524"/>
      <c r="R39" s="525"/>
      <c r="S39" s="525"/>
      <c r="T39" s="525"/>
      <c r="U39" s="525"/>
      <c r="V39" s="525"/>
      <c r="W39" s="525"/>
      <c r="X39" s="525"/>
      <c r="Y39" s="525"/>
      <c r="Z39" s="525"/>
      <c r="AA39" s="525"/>
      <c r="AB39" s="525"/>
      <c r="AC39" s="525"/>
      <c r="AD39" s="525"/>
      <c r="AE39" s="526"/>
      <c r="AF39" s="527"/>
      <c r="AG39" s="528"/>
      <c r="AH39" s="528"/>
      <c r="AI39" s="528"/>
      <c r="AJ39" s="528"/>
      <c r="AK39" s="529"/>
      <c r="AL39" s="517"/>
      <c r="AM39" s="518"/>
      <c r="AN39" s="518"/>
      <c r="AO39" s="518"/>
      <c r="AP39" s="519"/>
      <c r="AQ39" s="268"/>
      <c r="AR39" s="268"/>
    </row>
    <row r="40" spans="1:44" ht="30.95" hidden="1" customHeight="1" x14ac:dyDescent="0.2">
      <c r="A40" s="266">
        <v>20</v>
      </c>
      <c r="B40" s="524"/>
      <c r="C40" s="525"/>
      <c r="D40" s="525"/>
      <c r="E40" s="525"/>
      <c r="F40" s="525"/>
      <c r="G40" s="525"/>
      <c r="H40" s="525"/>
      <c r="I40" s="525"/>
      <c r="J40" s="525"/>
      <c r="K40" s="525"/>
      <c r="L40" s="525"/>
      <c r="M40" s="525"/>
      <c r="N40" s="525"/>
      <c r="O40" s="525"/>
      <c r="P40" s="526"/>
      <c r="Q40" s="524"/>
      <c r="R40" s="525"/>
      <c r="S40" s="525"/>
      <c r="T40" s="525"/>
      <c r="U40" s="525"/>
      <c r="V40" s="525"/>
      <c r="W40" s="525"/>
      <c r="X40" s="525"/>
      <c r="Y40" s="525"/>
      <c r="Z40" s="525"/>
      <c r="AA40" s="525"/>
      <c r="AB40" s="525"/>
      <c r="AC40" s="525"/>
      <c r="AD40" s="525"/>
      <c r="AE40" s="526"/>
      <c r="AF40" s="527"/>
      <c r="AG40" s="528"/>
      <c r="AH40" s="528"/>
      <c r="AI40" s="528"/>
      <c r="AJ40" s="528"/>
      <c r="AK40" s="529"/>
      <c r="AL40" s="517"/>
      <c r="AM40" s="518"/>
      <c r="AN40" s="518"/>
      <c r="AO40" s="518"/>
      <c r="AP40" s="519"/>
      <c r="AQ40" s="268"/>
      <c r="AR40" s="268"/>
    </row>
    <row r="41" spans="1:44" ht="30.95" hidden="1" customHeight="1" x14ac:dyDescent="0.2">
      <c r="A41" s="266">
        <v>21</v>
      </c>
      <c r="B41" s="524"/>
      <c r="C41" s="525"/>
      <c r="D41" s="525"/>
      <c r="E41" s="525"/>
      <c r="F41" s="525"/>
      <c r="G41" s="525"/>
      <c r="H41" s="525"/>
      <c r="I41" s="525"/>
      <c r="J41" s="525"/>
      <c r="K41" s="525"/>
      <c r="L41" s="525"/>
      <c r="M41" s="525"/>
      <c r="N41" s="525"/>
      <c r="O41" s="525"/>
      <c r="P41" s="526"/>
      <c r="Q41" s="524"/>
      <c r="R41" s="525"/>
      <c r="S41" s="525"/>
      <c r="T41" s="525"/>
      <c r="U41" s="525"/>
      <c r="V41" s="525"/>
      <c r="W41" s="525"/>
      <c r="X41" s="525"/>
      <c r="Y41" s="525"/>
      <c r="Z41" s="525"/>
      <c r="AA41" s="525"/>
      <c r="AB41" s="525"/>
      <c r="AC41" s="525"/>
      <c r="AD41" s="525"/>
      <c r="AE41" s="526"/>
      <c r="AF41" s="527"/>
      <c r="AG41" s="528"/>
      <c r="AH41" s="528"/>
      <c r="AI41" s="528"/>
      <c r="AJ41" s="528"/>
      <c r="AK41" s="529"/>
      <c r="AL41" s="517"/>
      <c r="AM41" s="518"/>
      <c r="AN41" s="518"/>
      <c r="AO41" s="518"/>
      <c r="AP41" s="519"/>
      <c r="AQ41" s="268"/>
      <c r="AR41" s="268"/>
    </row>
    <row r="42" spans="1:44" ht="30.95" hidden="1" customHeight="1" x14ac:dyDescent="0.2">
      <c r="A42" s="266">
        <v>22</v>
      </c>
      <c r="B42" s="524"/>
      <c r="C42" s="525"/>
      <c r="D42" s="525"/>
      <c r="E42" s="525"/>
      <c r="F42" s="525"/>
      <c r="G42" s="525"/>
      <c r="H42" s="525"/>
      <c r="I42" s="525"/>
      <c r="J42" s="525"/>
      <c r="K42" s="525"/>
      <c r="L42" s="525"/>
      <c r="M42" s="525"/>
      <c r="N42" s="525"/>
      <c r="O42" s="525"/>
      <c r="P42" s="526"/>
      <c r="Q42" s="524"/>
      <c r="R42" s="525"/>
      <c r="S42" s="525"/>
      <c r="T42" s="525"/>
      <c r="U42" s="525"/>
      <c r="V42" s="525"/>
      <c r="W42" s="525"/>
      <c r="X42" s="525"/>
      <c r="Y42" s="525"/>
      <c r="Z42" s="525"/>
      <c r="AA42" s="525"/>
      <c r="AB42" s="525"/>
      <c r="AC42" s="525"/>
      <c r="AD42" s="525"/>
      <c r="AE42" s="526"/>
      <c r="AF42" s="527"/>
      <c r="AG42" s="528"/>
      <c r="AH42" s="528"/>
      <c r="AI42" s="528"/>
      <c r="AJ42" s="528"/>
      <c r="AK42" s="529"/>
      <c r="AL42" s="517"/>
      <c r="AM42" s="518"/>
      <c r="AN42" s="518"/>
      <c r="AO42" s="518"/>
      <c r="AP42" s="519"/>
      <c r="AQ42" s="268"/>
      <c r="AR42" s="268"/>
    </row>
    <row r="43" spans="1:44" ht="30.95" hidden="1" customHeight="1" x14ac:dyDescent="0.2">
      <c r="A43" s="266">
        <v>23</v>
      </c>
      <c r="B43" s="524"/>
      <c r="C43" s="525"/>
      <c r="D43" s="525"/>
      <c r="E43" s="525"/>
      <c r="F43" s="525"/>
      <c r="G43" s="525"/>
      <c r="H43" s="525"/>
      <c r="I43" s="525"/>
      <c r="J43" s="525"/>
      <c r="K43" s="525"/>
      <c r="L43" s="525"/>
      <c r="M43" s="525"/>
      <c r="N43" s="525"/>
      <c r="O43" s="525"/>
      <c r="P43" s="526"/>
      <c r="Q43" s="524"/>
      <c r="R43" s="525"/>
      <c r="S43" s="525"/>
      <c r="T43" s="525"/>
      <c r="U43" s="525"/>
      <c r="V43" s="525"/>
      <c r="W43" s="525"/>
      <c r="X43" s="525"/>
      <c r="Y43" s="525"/>
      <c r="Z43" s="525"/>
      <c r="AA43" s="525"/>
      <c r="AB43" s="525"/>
      <c r="AC43" s="525"/>
      <c r="AD43" s="525"/>
      <c r="AE43" s="526"/>
      <c r="AF43" s="527"/>
      <c r="AG43" s="528"/>
      <c r="AH43" s="528"/>
      <c r="AI43" s="528"/>
      <c r="AJ43" s="528"/>
      <c r="AK43" s="529"/>
      <c r="AL43" s="517"/>
      <c r="AM43" s="518"/>
      <c r="AN43" s="518"/>
      <c r="AO43" s="518"/>
      <c r="AP43" s="519"/>
      <c r="AQ43" s="268"/>
      <c r="AR43" s="268"/>
    </row>
    <row r="44" spans="1:44" ht="30.95" hidden="1" customHeight="1" x14ac:dyDescent="0.2">
      <c r="A44" s="266">
        <v>24</v>
      </c>
      <c r="B44" s="524"/>
      <c r="C44" s="525"/>
      <c r="D44" s="525"/>
      <c r="E44" s="525"/>
      <c r="F44" s="525"/>
      <c r="G44" s="525"/>
      <c r="H44" s="525"/>
      <c r="I44" s="525"/>
      <c r="J44" s="525"/>
      <c r="K44" s="525"/>
      <c r="L44" s="525"/>
      <c r="M44" s="525"/>
      <c r="N44" s="525"/>
      <c r="O44" s="525"/>
      <c r="P44" s="526"/>
      <c r="Q44" s="524"/>
      <c r="R44" s="525"/>
      <c r="S44" s="525"/>
      <c r="T44" s="525"/>
      <c r="U44" s="525"/>
      <c r="V44" s="525"/>
      <c r="W44" s="525"/>
      <c r="X44" s="525"/>
      <c r="Y44" s="525"/>
      <c r="Z44" s="525"/>
      <c r="AA44" s="525"/>
      <c r="AB44" s="525"/>
      <c r="AC44" s="525"/>
      <c r="AD44" s="525"/>
      <c r="AE44" s="526"/>
      <c r="AF44" s="527"/>
      <c r="AG44" s="528"/>
      <c r="AH44" s="528"/>
      <c r="AI44" s="528"/>
      <c r="AJ44" s="528"/>
      <c r="AK44" s="529"/>
      <c r="AL44" s="517"/>
      <c r="AM44" s="518"/>
      <c r="AN44" s="518"/>
      <c r="AO44" s="518"/>
      <c r="AP44" s="519"/>
      <c r="AQ44" s="268"/>
      <c r="AR44" s="268"/>
    </row>
    <row r="45" spans="1:44" ht="30.95" hidden="1" customHeight="1" x14ac:dyDescent="0.2">
      <c r="A45" s="266">
        <v>25</v>
      </c>
      <c r="B45" s="524"/>
      <c r="C45" s="525"/>
      <c r="D45" s="525"/>
      <c r="E45" s="525"/>
      <c r="F45" s="525"/>
      <c r="G45" s="525"/>
      <c r="H45" s="525"/>
      <c r="I45" s="525"/>
      <c r="J45" s="525"/>
      <c r="K45" s="525"/>
      <c r="L45" s="525"/>
      <c r="M45" s="525"/>
      <c r="N45" s="525"/>
      <c r="O45" s="525"/>
      <c r="P45" s="526"/>
      <c r="Q45" s="524"/>
      <c r="R45" s="525"/>
      <c r="S45" s="525"/>
      <c r="T45" s="525"/>
      <c r="U45" s="525"/>
      <c r="V45" s="525"/>
      <c r="W45" s="525"/>
      <c r="X45" s="525"/>
      <c r="Y45" s="525"/>
      <c r="Z45" s="525"/>
      <c r="AA45" s="525"/>
      <c r="AB45" s="525"/>
      <c r="AC45" s="525"/>
      <c r="AD45" s="525"/>
      <c r="AE45" s="526"/>
      <c r="AF45" s="527"/>
      <c r="AG45" s="528"/>
      <c r="AH45" s="528"/>
      <c r="AI45" s="528"/>
      <c r="AJ45" s="528"/>
      <c r="AK45" s="529"/>
      <c r="AL45" s="517"/>
      <c r="AM45" s="518"/>
      <c r="AN45" s="518"/>
      <c r="AO45" s="518"/>
      <c r="AP45" s="519"/>
      <c r="AQ45" s="268"/>
      <c r="AR45" s="268"/>
    </row>
    <row r="46" spans="1:44" ht="30.95" hidden="1" customHeight="1" x14ac:dyDescent="0.2">
      <c r="A46" s="266">
        <v>26</v>
      </c>
      <c r="B46" s="524"/>
      <c r="C46" s="525"/>
      <c r="D46" s="525"/>
      <c r="E46" s="525"/>
      <c r="F46" s="525"/>
      <c r="G46" s="525"/>
      <c r="H46" s="525"/>
      <c r="I46" s="525"/>
      <c r="J46" s="525"/>
      <c r="K46" s="525"/>
      <c r="L46" s="525"/>
      <c r="M46" s="525"/>
      <c r="N46" s="525"/>
      <c r="O46" s="525"/>
      <c r="P46" s="526"/>
      <c r="Q46" s="524"/>
      <c r="R46" s="525"/>
      <c r="S46" s="525"/>
      <c r="T46" s="525"/>
      <c r="U46" s="525"/>
      <c r="V46" s="525"/>
      <c r="W46" s="525"/>
      <c r="X46" s="525"/>
      <c r="Y46" s="525"/>
      <c r="Z46" s="525"/>
      <c r="AA46" s="525"/>
      <c r="AB46" s="525"/>
      <c r="AC46" s="525"/>
      <c r="AD46" s="525"/>
      <c r="AE46" s="526"/>
      <c r="AF46" s="527"/>
      <c r="AG46" s="528"/>
      <c r="AH46" s="528"/>
      <c r="AI46" s="528"/>
      <c r="AJ46" s="528"/>
      <c r="AK46" s="529"/>
      <c r="AL46" s="517"/>
      <c r="AM46" s="518"/>
      <c r="AN46" s="518"/>
      <c r="AO46" s="518"/>
      <c r="AP46" s="519"/>
      <c r="AQ46" s="268"/>
      <c r="AR46" s="268"/>
    </row>
    <row r="47" spans="1:44" ht="30.95" hidden="1" customHeight="1" x14ac:dyDescent="0.2">
      <c r="A47" s="266">
        <v>27</v>
      </c>
      <c r="B47" s="524"/>
      <c r="C47" s="525"/>
      <c r="D47" s="525"/>
      <c r="E47" s="525"/>
      <c r="F47" s="525"/>
      <c r="G47" s="525"/>
      <c r="H47" s="525"/>
      <c r="I47" s="525"/>
      <c r="J47" s="525"/>
      <c r="K47" s="525"/>
      <c r="L47" s="525"/>
      <c r="M47" s="525"/>
      <c r="N47" s="525"/>
      <c r="O47" s="525"/>
      <c r="P47" s="526"/>
      <c r="Q47" s="524"/>
      <c r="R47" s="525"/>
      <c r="S47" s="525"/>
      <c r="T47" s="525"/>
      <c r="U47" s="525"/>
      <c r="V47" s="525"/>
      <c r="W47" s="525"/>
      <c r="X47" s="525"/>
      <c r="Y47" s="525"/>
      <c r="Z47" s="525"/>
      <c r="AA47" s="525"/>
      <c r="AB47" s="525"/>
      <c r="AC47" s="525"/>
      <c r="AD47" s="525"/>
      <c r="AE47" s="526"/>
      <c r="AF47" s="527"/>
      <c r="AG47" s="528"/>
      <c r="AH47" s="528"/>
      <c r="AI47" s="528"/>
      <c r="AJ47" s="528"/>
      <c r="AK47" s="529"/>
      <c r="AL47" s="517"/>
      <c r="AM47" s="518"/>
      <c r="AN47" s="518"/>
      <c r="AO47" s="518"/>
      <c r="AP47" s="519"/>
      <c r="AQ47" s="268"/>
      <c r="AR47" s="268"/>
    </row>
    <row r="48" spans="1:44" ht="30.95" hidden="1" customHeight="1" x14ac:dyDescent="0.2">
      <c r="A48" s="266">
        <v>28</v>
      </c>
      <c r="B48" s="524"/>
      <c r="C48" s="525"/>
      <c r="D48" s="525"/>
      <c r="E48" s="525"/>
      <c r="F48" s="525"/>
      <c r="G48" s="525"/>
      <c r="H48" s="525"/>
      <c r="I48" s="525"/>
      <c r="J48" s="525"/>
      <c r="K48" s="525"/>
      <c r="L48" s="525"/>
      <c r="M48" s="525"/>
      <c r="N48" s="525"/>
      <c r="O48" s="525"/>
      <c r="P48" s="526"/>
      <c r="Q48" s="524"/>
      <c r="R48" s="525"/>
      <c r="S48" s="525"/>
      <c r="T48" s="525"/>
      <c r="U48" s="525"/>
      <c r="V48" s="525"/>
      <c r="W48" s="525"/>
      <c r="X48" s="525"/>
      <c r="Y48" s="525"/>
      <c r="Z48" s="525"/>
      <c r="AA48" s="525"/>
      <c r="AB48" s="525"/>
      <c r="AC48" s="525"/>
      <c r="AD48" s="525"/>
      <c r="AE48" s="526"/>
      <c r="AF48" s="527"/>
      <c r="AG48" s="528"/>
      <c r="AH48" s="528"/>
      <c r="AI48" s="528"/>
      <c r="AJ48" s="528"/>
      <c r="AK48" s="529"/>
      <c r="AL48" s="517"/>
      <c r="AM48" s="518"/>
      <c r="AN48" s="518"/>
      <c r="AO48" s="518"/>
      <c r="AP48" s="519"/>
      <c r="AQ48" s="268"/>
      <c r="AR48" s="268"/>
    </row>
    <row r="49" spans="1:44" ht="30.95" hidden="1" customHeight="1" x14ac:dyDescent="0.2">
      <c r="A49" s="266">
        <v>29</v>
      </c>
      <c r="B49" s="286"/>
      <c r="C49" s="287"/>
      <c r="D49" s="287"/>
      <c r="E49" s="287"/>
      <c r="F49" s="287"/>
      <c r="G49" s="287"/>
      <c r="H49" s="287"/>
      <c r="I49" s="287"/>
      <c r="J49" s="287"/>
      <c r="K49" s="287"/>
      <c r="L49" s="287"/>
      <c r="M49" s="287"/>
      <c r="N49" s="287"/>
      <c r="O49" s="287"/>
      <c r="P49" s="288"/>
      <c r="Q49" s="286"/>
      <c r="R49" s="287"/>
      <c r="S49" s="287"/>
      <c r="T49" s="287"/>
      <c r="U49" s="287"/>
      <c r="V49" s="287"/>
      <c r="W49" s="287"/>
      <c r="X49" s="287"/>
      <c r="Y49" s="287"/>
      <c r="Z49" s="287"/>
      <c r="AA49" s="287"/>
      <c r="AB49" s="287"/>
      <c r="AC49" s="287"/>
      <c r="AD49" s="287"/>
      <c r="AE49" s="288"/>
      <c r="AF49" s="289"/>
      <c r="AG49" s="290"/>
      <c r="AH49" s="290"/>
      <c r="AI49" s="290"/>
      <c r="AJ49" s="290"/>
      <c r="AK49" s="291"/>
      <c r="AL49" s="283"/>
      <c r="AM49" s="284"/>
      <c r="AN49" s="284"/>
      <c r="AO49" s="284"/>
      <c r="AP49" s="285"/>
      <c r="AQ49" s="268"/>
      <c r="AR49" s="268"/>
    </row>
    <row r="50" spans="1:44" ht="30.95" hidden="1" customHeight="1" x14ac:dyDescent="0.2">
      <c r="A50" s="266">
        <v>30</v>
      </c>
      <c r="B50" s="524"/>
      <c r="C50" s="525"/>
      <c r="D50" s="525"/>
      <c r="E50" s="525"/>
      <c r="F50" s="525"/>
      <c r="G50" s="525"/>
      <c r="H50" s="525"/>
      <c r="I50" s="525"/>
      <c r="J50" s="525"/>
      <c r="K50" s="525"/>
      <c r="L50" s="525"/>
      <c r="M50" s="525"/>
      <c r="N50" s="525"/>
      <c r="O50" s="525"/>
      <c r="P50" s="526"/>
      <c r="Q50" s="524"/>
      <c r="R50" s="525"/>
      <c r="S50" s="525"/>
      <c r="T50" s="525"/>
      <c r="U50" s="525"/>
      <c r="V50" s="525"/>
      <c r="W50" s="525"/>
      <c r="X50" s="525"/>
      <c r="Y50" s="525"/>
      <c r="Z50" s="525"/>
      <c r="AA50" s="525"/>
      <c r="AB50" s="525"/>
      <c r="AC50" s="525"/>
      <c r="AD50" s="525"/>
      <c r="AE50" s="526"/>
      <c r="AF50" s="527"/>
      <c r="AG50" s="528"/>
      <c r="AH50" s="528"/>
      <c r="AI50" s="528"/>
      <c r="AJ50" s="528"/>
      <c r="AK50" s="529"/>
      <c r="AL50" s="517"/>
      <c r="AM50" s="518"/>
      <c r="AN50" s="518"/>
      <c r="AO50" s="518"/>
      <c r="AP50" s="519"/>
      <c r="AQ50" s="268"/>
      <c r="AR50" s="268"/>
    </row>
    <row r="51" spans="1:44" ht="27" hidden="1" customHeight="1" x14ac:dyDescent="0.2">
      <c r="A51" s="294"/>
      <c r="B51" s="292"/>
      <c r="C51" s="292"/>
      <c r="D51" s="292"/>
      <c r="E51" s="292"/>
      <c r="F51" s="292"/>
      <c r="G51" s="292"/>
      <c r="H51" s="292"/>
      <c r="I51" s="292"/>
      <c r="J51" s="292"/>
      <c r="K51" s="292"/>
      <c r="L51" s="292"/>
      <c r="M51" s="292"/>
      <c r="N51" s="292"/>
      <c r="O51" s="292"/>
      <c r="P51" s="292"/>
      <c r="Q51" s="475" t="s">
        <v>523</v>
      </c>
      <c r="R51" s="475"/>
      <c r="S51" s="475"/>
      <c r="T51" s="475"/>
      <c r="U51" s="475"/>
      <c r="V51" s="475"/>
      <c r="W51" s="475"/>
      <c r="X51" s="475"/>
      <c r="Y51" s="475"/>
      <c r="Z51" s="475"/>
      <c r="AA51" s="475"/>
      <c r="AB51" s="475"/>
      <c r="AC51" s="475"/>
      <c r="AD51" s="475"/>
      <c r="AE51" s="475"/>
      <c r="AF51" s="475"/>
      <c r="AG51" s="475"/>
      <c r="AH51" s="475"/>
      <c r="AI51" s="475"/>
      <c r="AJ51" s="475"/>
      <c r="AK51" s="475"/>
      <c r="AL51" s="474">
        <f>SUM(AL31:AP50)</f>
        <v>0</v>
      </c>
      <c r="AM51" s="474"/>
      <c r="AN51" s="474"/>
      <c r="AO51" s="474"/>
      <c r="AP51" s="474"/>
      <c r="AQ51" s="268"/>
      <c r="AR51" s="268"/>
    </row>
    <row r="52" spans="1:44" ht="6.75" hidden="1" customHeight="1" x14ac:dyDescent="0.2">
      <c r="A52" s="270"/>
      <c r="B52" s="271"/>
      <c r="C52" s="271"/>
      <c r="D52" s="271"/>
      <c r="E52" s="271"/>
      <c r="F52" s="271"/>
      <c r="G52" s="271"/>
      <c r="H52" s="271"/>
      <c r="I52" s="271"/>
      <c r="J52" s="271"/>
      <c r="K52" s="271"/>
      <c r="L52" s="271"/>
      <c r="M52" s="271"/>
      <c r="N52" s="271"/>
      <c r="O52" s="271"/>
      <c r="P52" s="271"/>
      <c r="Q52" s="293"/>
      <c r="R52" s="293"/>
      <c r="S52" s="293"/>
      <c r="T52" s="293"/>
      <c r="U52" s="293"/>
      <c r="V52" s="293"/>
      <c r="W52" s="293"/>
      <c r="X52" s="293"/>
      <c r="Y52" s="293"/>
      <c r="Z52" s="293"/>
      <c r="AA52" s="293"/>
      <c r="AB52" s="293"/>
      <c r="AC52" s="293"/>
      <c r="AD52" s="293"/>
      <c r="AE52" s="293"/>
      <c r="AF52" s="293"/>
      <c r="AG52" s="293"/>
      <c r="AH52" s="293"/>
      <c r="AI52" s="293"/>
      <c r="AJ52" s="293"/>
      <c r="AK52" s="293"/>
      <c r="AL52" s="295"/>
      <c r="AM52" s="295"/>
      <c r="AN52" s="295"/>
      <c r="AO52" s="295"/>
      <c r="AP52" s="295"/>
      <c r="AQ52" s="268"/>
      <c r="AR52" s="268"/>
    </row>
    <row r="53" spans="1:44" ht="27" hidden="1" customHeight="1" x14ac:dyDescent="0.2">
      <c r="A53" s="270"/>
      <c r="B53" s="271"/>
      <c r="C53" s="271"/>
      <c r="D53" s="271"/>
      <c r="E53" s="271"/>
      <c r="F53" s="271"/>
      <c r="G53" s="271"/>
      <c r="H53" s="271"/>
      <c r="I53" s="271"/>
      <c r="J53" s="271"/>
      <c r="K53" s="271"/>
      <c r="L53" s="271"/>
      <c r="M53" s="271"/>
      <c r="N53" s="271"/>
      <c r="O53" s="271"/>
      <c r="P53" s="271"/>
      <c r="Q53" s="293"/>
      <c r="R53" s="293"/>
      <c r="S53" s="293"/>
      <c r="T53" s="293"/>
      <c r="U53" s="293"/>
      <c r="V53" s="293"/>
      <c r="W53" s="293"/>
      <c r="X53" s="293"/>
      <c r="Y53" s="293"/>
      <c r="Z53" s="293"/>
      <c r="AA53" s="293"/>
      <c r="AB53" s="293"/>
      <c r="AC53" s="293"/>
      <c r="AD53" s="293"/>
      <c r="AE53" s="293"/>
      <c r="AF53" s="293"/>
      <c r="AG53" s="293"/>
      <c r="AH53" s="293"/>
      <c r="AI53" s="293"/>
      <c r="AJ53" s="293"/>
      <c r="AK53" s="293" t="s">
        <v>524</v>
      </c>
      <c r="AL53" s="476">
        <f>AL23+AL51</f>
        <v>0</v>
      </c>
      <c r="AM53" s="476"/>
      <c r="AN53" s="476"/>
      <c r="AO53" s="476"/>
      <c r="AP53" s="476"/>
      <c r="AQ53" s="268"/>
      <c r="AR53" s="268"/>
    </row>
    <row r="54" spans="1:44" ht="9.75" hidden="1" customHeight="1" x14ac:dyDescent="0.2">
      <c r="A54" s="270"/>
      <c r="B54" s="271"/>
      <c r="C54" s="271"/>
      <c r="D54" s="271"/>
      <c r="E54" s="271"/>
      <c r="F54" s="271"/>
      <c r="G54" s="271"/>
      <c r="H54" s="271"/>
      <c r="I54" s="271"/>
      <c r="J54" s="271"/>
      <c r="K54" s="271"/>
      <c r="L54" s="271"/>
      <c r="M54" s="271"/>
      <c r="N54" s="271"/>
      <c r="O54" s="271"/>
      <c r="P54" s="271"/>
      <c r="Q54" s="293"/>
      <c r="R54" s="293"/>
      <c r="S54" s="293"/>
      <c r="T54" s="293"/>
      <c r="U54" s="293"/>
      <c r="V54" s="293"/>
      <c r="W54" s="293"/>
      <c r="X54" s="293"/>
      <c r="Y54" s="293"/>
      <c r="Z54" s="293"/>
      <c r="AA54" s="293"/>
      <c r="AB54" s="293"/>
      <c r="AC54" s="293"/>
      <c r="AD54" s="293"/>
      <c r="AE54" s="293"/>
      <c r="AF54" s="293"/>
      <c r="AG54" s="293"/>
      <c r="AH54" s="293"/>
      <c r="AI54" s="293"/>
      <c r="AJ54" s="293"/>
      <c r="AK54" s="293"/>
      <c r="AL54" s="296"/>
      <c r="AM54" s="296"/>
      <c r="AN54" s="296"/>
      <c r="AO54" s="296"/>
      <c r="AP54" s="296"/>
      <c r="AQ54" s="268"/>
      <c r="AR54" s="268"/>
    </row>
    <row r="55" spans="1:44" ht="24.75" hidden="1" customHeight="1" x14ac:dyDescent="0.25">
      <c r="A55" s="43"/>
      <c r="B55" s="251" t="str">
        <f>CONCATENATE(TravelAdvance!$A$7," | ",TravelAdvance!$V$7," | ","Page 3")</f>
        <v xml:space="preserve"> |  | Page 3</v>
      </c>
      <c r="AF55" s="269"/>
      <c r="AG55" s="269"/>
      <c r="AH55" s="269"/>
      <c r="AI55" s="269"/>
      <c r="AJ55" s="269"/>
      <c r="AK55" s="269"/>
      <c r="AL55" s="268"/>
      <c r="AN55" s="268"/>
      <c r="AO55" s="268"/>
      <c r="AP55" s="268"/>
      <c r="AQ55" s="268"/>
      <c r="AR55" s="268"/>
    </row>
    <row r="56" spans="1:44" ht="6" hidden="1" customHeight="1" x14ac:dyDescent="0.25">
      <c r="A56" s="43"/>
      <c r="B56" s="251"/>
      <c r="AF56" s="269"/>
      <c r="AG56" s="269"/>
      <c r="AH56" s="269"/>
      <c r="AI56" s="269"/>
      <c r="AJ56" s="269"/>
      <c r="AK56" s="269"/>
      <c r="AL56" s="268"/>
      <c r="AN56" s="268"/>
      <c r="AO56" s="268"/>
      <c r="AP56" s="268"/>
      <c r="AQ56" s="268"/>
      <c r="AR56" s="268"/>
    </row>
    <row r="57" spans="1:44" ht="15.75" hidden="1" customHeight="1" x14ac:dyDescent="0.2">
      <c r="A57" s="43"/>
      <c r="B57" s="252" t="s">
        <v>435</v>
      </c>
      <c r="AF57" s="269"/>
      <c r="AG57" s="269"/>
      <c r="AH57" s="269"/>
      <c r="AI57" s="269"/>
      <c r="AJ57" s="269"/>
      <c r="AK57" s="269"/>
      <c r="AL57" s="268"/>
      <c r="AN57" s="268"/>
      <c r="AO57" s="268"/>
      <c r="AP57" s="268"/>
      <c r="AQ57" s="268"/>
      <c r="AR57" s="268"/>
    </row>
    <row r="58" spans="1:44" ht="6" hidden="1" customHeight="1" thickBot="1" x14ac:dyDescent="0.25">
      <c r="A58" s="43"/>
      <c r="B58" s="252"/>
      <c r="AF58" s="269"/>
      <c r="AG58" s="269"/>
      <c r="AH58" s="269"/>
      <c r="AI58" s="269"/>
      <c r="AJ58" s="269"/>
      <c r="AK58" s="269"/>
      <c r="AL58" s="268"/>
      <c r="AN58" s="268"/>
      <c r="AO58" s="268"/>
      <c r="AP58" s="268"/>
      <c r="AQ58" s="268"/>
      <c r="AR58" s="268"/>
    </row>
    <row r="59" spans="1:44" ht="27" hidden="1" customHeight="1" thickTop="1" x14ac:dyDescent="0.2">
      <c r="A59" s="264"/>
      <c r="B59" s="477" t="s">
        <v>431</v>
      </c>
      <c r="C59" s="478"/>
      <c r="D59" s="478"/>
      <c r="E59" s="478"/>
      <c r="F59" s="478"/>
      <c r="G59" s="478"/>
      <c r="H59" s="478"/>
      <c r="I59" s="478"/>
      <c r="J59" s="478"/>
      <c r="K59" s="478"/>
      <c r="L59" s="478"/>
      <c r="M59" s="478"/>
      <c r="N59" s="478"/>
      <c r="O59" s="478"/>
      <c r="P59" s="479"/>
      <c r="Q59" s="477" t="s">
        <v>135</v>
      </c>
      <c r="R59" s="478"/>
      <c r="S59" s="478"/>
      <c r="T59" s="478"/>
      <c r="U59" s="478"/>
      <c r="V59" s="478"/>
      <c r="W59" s="478"/>
      <c r="X59" s="478"/>
      <c r="Y59" s="478"/>
      <c r="Z59" s="478"/>
      <c r="AA59" s="478"/>
      <c r="AB59" s="478"/>
      <c r="AC59" s="478"/>
      <c r="AD59" s="478"/>
      <c r="AE59" s="479"/>
      <c r="AF59" s="480" t="s">
        <v>63</v>
      </c>
      <c r="AG59" s="480"/>
      <c r="AH59" s="480"/>
      <c r="AI59" s="480"/>
      <c r="AJ59" s="480"/>
      <c r="AK59" s="481"/>
      <c r="AL59" s="482" t="s">
        <v>405</v>
      </c>
      <c r="AM59" s="480"/>
      <c r="AN59" s="480"/>
      <c r="AO59" s="480"/>
      <c r="AP59" s="481"/>
      <c r="AQ59" s="268"/>
      <c r="AR59" s="268"/>
    </row>
    <row r="60" spans="1:44" ht="30.95" hidden="1" customHeight="1" x14ac:dyDescent="0.2">
      <c r="A60" s="266">
        <v>31</v>
      </c>
      <c r="B60" s="524"/>
      <c r="C60" s="525"/>
      <c r="D60" s="525"/>
      <c r="E60" s="525"/>
      <c r="F60" s="525"/>
      <c r="G60" s="525"/>
      <c r="H60" s="525"/>
      <c r="I60" s="525"/>
      <c r="J60" s="525"/>
      <c r="K60" s="525"/>
      <c r="L60" s="525"/>
      <c r="M60" s="525"/>
      <c r="N60" s="525"/>
      <c r="O60" s="525"/>
      <c r="P60" s="526"/>
      <c r="Q60" s="524"/>
      <c r="R60" s="525"/>
      <c r="S60" s="525"/>
      <c r="T60" s="525"/>
      <c r="U60" s="525"/>
      <c r="V60" s="525"/>
      <c r="W60" s="525"/>
      <c r="X60" s="525"/>
      <c r="Y60" s="525"/>
      <c r="Z60" s="525"/>
      <c r="AA60" s="525"/>
      <c r="AB60" s="525"/>
      <c r="AC60" s="525"/>
      <c r="AD60" s="525"/>
      <c r="AE60" s="526"/>
      <c r="AF60" s="527"/>
      <c r="AG60" s="528"/>
      <c r="AH60" s="528"/>
      <c r="AI60" s="528"/>
      <c r="AJ60" s="528"/>
      <c r="AK60" s="529"/>
      <c r="AL60" s="517"/>
      <c r="AM60" s="518"/>
      <c r="AN60" s="518"/>
      <c r="AO60" s="518"/>
      <c r="AP60" s="519"/>
      <c r="AQ60" s="268"/>
      <c r="AR60" s="268"/>
    </row>
    <row r="61" spans="1:44" ht="30.95" hidden="1" customHeight="1" x14ac:dyDescent="0.2">
      <c r="A61" s="266">
        <v>32</v>
      </c>
      <c r="B61" s="524"/>
      <c r="C61" s="525"/>
      <c r="D61" s="525"/>
      <c r="E61" s="525"/>
      <c r="F61" s="525"/>
      <c r="G61" s="525"/>
      <c r="H61" s="525"/>
      <c r="I61" s="525"/>
      <c r="J61" s="525"/>
      <c r="K61" s="525"/>
      <c r="L61" s="525"/>
      <c r="M61" s="525"/>
      <c r="N61" s="525"/>
      <c r="O61" s="525"/>
      <c r="P61" s="526"/>
      <c r="Q61" s="524"/>
      <c r="R61" s="525"/>
      <c r="S61" s="525"/>
      <c r="T61" s="525"/>
      <c r="U61" s="525"/>
      <c r="V61" s="525"/>
      <c r="W61" s="525"/>
      <c r="X61" s="525"/>
      <c r="Y61" s="525"/>
      <c r="Z61" s="525"/>
      <c r="AA61" s="525"/>
      <c r="AB61" s="525"/>
      <c r="AC61" s="525"/>
      <c r="AD61" s="525"/>
      <c r="AE61" s="526"/>
      <c r="AF61" s="527"/>
      <c r="AG61" s="528"/>
      <c r="AH61" s="528"/>
      <c r="AI61" s="528"/>
      <c r="AJ61" s="528"/>
      <c r="AK61" s="529"/>
      <c r="AL61" s="517"/>
      <c r="AM61" s="518"/>
      <c r="AN61" s="518"/>
      <c r="AO61" s="518"/>
      <c r="AP61" s="519"/>
      <c r="AQ61" s="268"/>
      <c r="AR61" s="268"/>
    </row>
    <row r="62" spans="1:44" ht="30.95" hidden="1" customHeight="1" x14ac:dyDescent="0.2">
      <c r="A62" s="266">
        <v>33</v>
      </c>
      <c r="B62" s="524"/>
      <c r="C62" s="525"/>
      <c r="D62" s="525"/>
      <c r="E62" s="525"/>
      <c r="F62" s="525"/>
      <c r="G62" s="525"/>
      <c r="H62" s="525"/>
      <c r="I62" s="525"/>
      <c r="J62" s="525"/>
      <c r="K62" s="525"/>
      <c r="L62" s="525"/>
      <c r="M62" s="525"/>
      <c r="N62" s="525"/>
      <c r="O62" s="525"/>
      <c r="P62" s="526"/>
      <c r="Q62" s="524"/>
      <c r="R62" s="525"/>
      <c r="S62" s="525"/>
      <c r="T62" s="525"/>
      <c r="U62" s="525"/>
      <c r="V62" s="525"/>
      <c r="W62" s="525"/>
      <c r="X62" s="525"/>
      <c r="Y62" s="525"/>
      <c r="Z62" s="525"/>
      <c r="AA62" s="525"/>
      <c r="AB62" s="525"/>
      <c r="AC62" s="525"/>
      <c r="AD62" s="525"/>
      <c r="AE62" s="526"/>
      <c r="AF62" s="527"/>
      <c r="AG62" s="528"/>
      <c r="AH62" s="528"/>
      <c r="AI62" s="528"/>
      <c r="AJ62" s="528"/>
      <c r="AK62" s="529"/>
      <c r="AL62" s="517"/>
      <c r="AM62" s="518"/>
      <c r="AN62" s="518"/>
      <c r="AO62" s="518"/>
      <c r="AP62" s="519"/>
      <c r="AQ62" s="268"/>
      <c r="AR62" s="268"/>
    </row>
    <row r="63" spans="1:44" ht="30.95" hidden="1" customHeight="1" x14ac:dyDescent="0.2">
      <c r="A63" s="266">
        <v>34</v>
      </c>
      <c r="B63" s="524"/>
      <c r="C63" s="525"/>
      <c r="D63" s="525"/>
      <c r="E63" s="525"/>
      <c r="F63" s="525"/>
      <c r="G63" s="525"/>
      <c r="H63" s="525"/>
      <c r="I63" s="525"/>
      <c r="J63" s="525"/>
      <c r="K63" s="525"/>
      <c r="L63" s="525"/>
      <c r="M63" s="525"/>
      <c r="N63" s="525"/>
      <c r="O63" s="525"/>
      <c r="P63" s="526"/>
      <c r="Q63" s="524"/>
      <c r="R63" s="525"/>
      <c r="S63" s="525"/>
      <c r="T63" s="525"/>
      <c r="U63" s="525"/>
      <c r="V63" s="525"/>
      <c r="W63" s="525"/>
      <c r="X63" s="525"/>
      <c r="Y63" s="525"/>
      <c r="Z63" s="525"/>
      <c r="AA63" s="525"/>
      <c r="AB63" s="525"/>
      <c r="AC63" s="525"/>
      <c r="AD63" s="525"/>
      <c r="AE63" s="526"/>
      <c r="AF63" s="527"/>
      <c r="AG63" s="528"/>
      <c r="AH63" s="528"/>
      <c r="AI63" s="528"/>
      <c r="AJ63" s="528"/>
      <c r="AK63" s="529"/>
      <c r="AL63" s="517"/>
      <c r="AM63" s="518"/>
      <c r="AN63" s="518"/>
      <c r="AO63" s="518"/>
      <c r="AP63" s="519"/>
      <c r="AQ63" s="268"/>
      <c r="AR63" s="268"/>
    </row>
    <row r="64" spans="1:44" ht="30.95" hidden="1" customHeight="1" x14ac:dyDescent="0.2">
      <c r="A64" s="266">
        <v>35</v>
      </c>
      <c r="B64" s="524"/>
      <c r="C64" s="525"/>
      <c r="D64" s="525"/>
      <c r="E64" s="525"/>
      <c r="F64" s="525"/>
      <c r="G64" s="525"/>
      <c r="H64" s="525"/>
      <c r="I64" s="525"/>
      <c r="J64" s="525"/>
      <c r="K64" s="525"/>
      <c r="L64" s="525"/>
      <c r="M64" s="525"/>
      <c r="N64" s="525"/>
      <c r="O64" s="525"/>
      <c r="P64" s="526"/>
      <c r="Q64" s="524"/>
      <c r="R64" s="525"/>
      <c r="S64" s="525"/>
      <c r="T64" s="525"/>
      <c r="U64" s="525"/>
      <c r="V64" s="525"/>
      <c r="W64" s="525"/>
      <c r="X64" s="525"/>
      <c r="Y64" s="525"/>
      <c r="Z64" s="525"/>
      <c r="AA64" s="525"/>
      <c r="AB64" s="525"/>
      <c r="AC64" s="525"/>
      <c r="AD64" s="525"/>
      <c r="AE64" s="526"/>
      <c r="AF64" s="527"/>
      <c r="AG64" s="528"/>
      <c r="AH64" s="528"/>
      <c r="AI64" s="528"/>
      <c r="AJ64" s="528"/>
      <c r="AK64" s="529"/>
      <c r="AL64" s="517"/>
      <c r="AM64" s="518"/>
      <c r="AN64" s="518"/>
      <c r="AO64" s="518"/>
      <c r="AP64" s="519"/>
      <c r="AQ64" s="268"/>
      <c r="AR64" s="268"/>
    </row>
    <row r="65" spans="1:44" ht="30.95" hidden="1" customHeight="1" x14ac:dyDescent="0.2">
      <c r="A65" s="266">
        <v>36</v>
      </c>
      <c r="B65" s="524"/>
      <c r="C65" s="525"/>
      <c r="D65" s="525"/>
      <c r="E65" s="525"/>
      <c r="F65" s="525"/>
      <c r="G65" s="525"/>
      <c r="H65" s="525"/>
      <c r="I65" s="525"/>
      <c r="J65" s="525"/>
      <c r="K65" s="525"/>
      <c r="L65" s="525"/>
      <c r="M65" s="525"/>
      <c r="N65" s="525"/>
      <c r="O65" s="525"/>
      <c r="P65" s="526"/>
      <c r="Q65" s="524"/>
      <c r="R65" s="525"/>
      <c r="S65" s="525"/>
      <c r="T65" s="525"/>
      <c r="U65" s="525"/>
      <c r="V65" s="525"/>
      <c r="W65" s="525"/>
      <c r="X65" s="525"/>
      <c r="Y65" s="525"/>
      <c r="Z65" s="525"/>
      <c r="AA65" s="525"/>
      <c r="AB65" s="525"/>
      <c r="AC65" s="525"/>
      <c r="AD65" s="525"/>
      <c r="AE65" s="526"/>
      <c r="AF65" s="527"/>
      <c r="AG65" s="528"/>
      <c r="AH65" s="528"/>
      <c r="AI65" s="528"/>
      <c r="AJ65" s="528"/>
      <c r="AK65" s="529"/>
      <c r="AL65" s="517"/>
      <c r="AM65" s="518"/>
      <c r="AN65" s="518"/>
      <c r="AO65" s="518"/>
      <c r="AP65" s="519"/>
      <c r="AQ65" s="268"/>
      <c r="AR65" s="268"/>
    </row>
    <row r="66" spans="1:44" ht="30.95" hidden="1" customHeight="1" x14ac:dyDescent="0.2">
      <c r="A66" s="266">
        <v>37</v>
      </c>
      <c r="B66" s="524"/>
      <c r="C66" s="525"/>
      <c r="D66" s="525"/>
      <c r="E66" s="525"/>
      <c r="F66" s="525"/>
      <c r="G66" s="525"/>
      <c r="H66" s="525"/>
      <c r="I66" s="525"/>
      <c r="J66" s="525"/>
      <c r="K66" s="525"/>
      <c r="L66" s="525"/>
      <c r="M66" s="525"/>
      <c r="N66" s="525"/>
      <c r="O66" s="525"/>
      <c r="P66" s="526"/>
      <c r="Q66" s="524"/>
      <c r="R66" s="525"/>
      <c r="S66" s="525"/>
      <c r="T66" s="525"/>
      <c r="U66" s="525"/>
      <c r="V66" s="525"/>
      <c r="W66" s="525"/>
      <c r="X66" s="525"/>
      <c r="Y66" s="525"/>
      <c r="Z66" s="525"/>
      <c r="AA66" s="525"/>
      <c r="AB66" s="525"/>
      <c r="AC66" s="525"/>
      <c r="AD66" s="525"/>
      <c r="AE66" s="526"/>
      <c r="AF66" s="527"/>
      <c r="AG66" s="528"/>
      <c r="AH66" s="528"/>
      <c r="AI66" s="528"/>
      <c r="AJ66" s="528"/>
      <c r="AK66" s="529"/>
      <c r="AL66" s="517"/>
      <c r="AM66" s="518"/>
      <c r="AN66" s="518"/>
      <c r="AO66" s="518"/>
      <c r="AP66" s="519"/>
      <c r="AQ66" s="268"/>
      <c r="AR66" s="268"/>
    </row>
    <row r="67" spans="1:44" ht="30.95" hidden="1" customHeight="1" x14ac:dyDescent="0.2">
      <c r="A67" s="266">
        <v>38</v>
      </c>
      <c r="B67" s="524"/>
      <c r="C67" s="525"/>
      <c r="D67" s="525"/>
      <c r="E67" s="525"/>
      <c r="F67" s="525"/>
      <c r="G67" s="525"/>
      <c r="H67" s="525"/>
      <c r="I67" s="525"/>
      <c r="J67" s="525"/>
      <c r="K67" s="525"/>
      <c r="L67" s="525"/>
      <c r="M67" s="525"/>
      <c r="N67" s="525"/>
      <c r="O67" s="525"/>
      <c r="P67" s="526"/>
      <c r="Q67" s="524"/>
      <c r="R67" s="525"/>
      <c r="S67" s="525"/>
      <c r="T67" s="525"/>
      <c r="U67" s="525"/>
      <c r="V67" s="525"/>
      <c r="W67" s="525"/>
      <c r="X67" s="525"/>
      <c r="Y67" s="525"/>
      <c r="Z67" s="525"/>
      <c r="AA67" s="525"/>
      <c r="AB67" s="525"/>
      <c r="AC67" s="525"/>
      <c r="AD67" s="525"/>
      <c r="AE67" s="526"/>
      <c r="AF67" s="527"/>
      <c r="AG67" s="528"/>
      <c r="AH67" s="528"/>
      <c r="AI67" s="528"/>
      <c r="AJ67" s="528"/>
      <c r="AK67" s="529"/>
      <c r="AL67" s="517"/>
      <c r="AM67" s="518"/>
      <c r="AN67" s="518"/>
      <c r="AO67" s="518"/>
      <c r="AP67" s="519"/>
      <c r="AQ67" s="268"/>
      <c r="AR67" s="268"/>
    </row>
    <row r="68" spans="1:44" ht="30.95" hidden="1" customHeight="1" x14ac:dyDescent="0.2">
      <c r="A68" s="266">
        <v>39</v>
      </c>
      <c r="B68" s="524"/>
      <c r="C68" s="525"/>
      <c r="D68" s="525"/>
      <c r="E68" s="525"/>
      <c r="F68" s="525"/>
      <c r="G68" s="525"/>
      <c r="H68" s="525"/>
      <c r="I68" s="525"/>
      <c r="J68" s="525"/>
      <c r="K68" s="525"/>
      <c r="L68" s="525"/>
      <c r="M68" s="525"/>
      <c r="N68" s="525"/>
      <c r="O68" s="525"/>
      <c r="P68" s="526"/>
      <c r="Q68" s="524"/>
      <c r="R68" s="525"/>
      <c r="S68" s="525"/>
      <c r="T68" s="525"/>
      <c r="U68" s="525"/>
      <c r="V68" s="525"/>
      <c r="W68" s="525"/>
      <c r="X68" s="525"/>
      <c r="Y68" s="525"/>
      <c r="Z68" s="525"/>
      <c r="AA68" s="525"/>
      <c r="AB68" s="525"/>
      <c r="AC68" s="525"/>
      <c r="AD68" s="525"/>
      <c r="AE68" s="526"/>
      <c r="AF68" s="527"/>
      <c r="AG68" s="528"/>
      <c r="AH68" s="528"/>
      <c r="AI68" s="528"/>
      <c r="AJ68" s="528"/>
      <c r="AK68" s="529"/>
      <c r="AL68" s="517"/>
      <c r="AM68" s="518"/>
      <c r="AN68" s="518"/>
      <c r="AO68" s="518"/>
      <c r="AP68" s="519"/>
      <c r="AQ68" s="268"/>
      <c r="AR68" s="268"/>
    </row>
    <row r="69" spans="1:44" ht="30.95" hidden="1" customHeight="1" x14ac:dyDescent="0.2">
      <c r="A69" s="266">
        <v>40</v>
      </c>
      <c r="B69" s="524"/>
      <c r="C69" s="525"/>
      <c r="D69" s="525"/>
      <c r="E69" s="525"/>
      <c r="F69" s="525"/>
      <c r="G69" s="525"/>
      <c r="H69" s="525"/>
      <c r="I69" s="525"/>
      <c r="J69" s="525"/>
      <c r="K69" s="525"/>
      <c r="L69" s="525"/>
      <c r="M69" s="525"/>
      <c r="N69" s="525"/>
      <c r="O69" s="525"/>
      <c r="P69" s="526"/>
      <c r="Q69" s="524"/>
      <c r="R69" s="525"/>
      <c r="S69" s="525"/>
      <c r="T69" s="525"/>
      <c r="U69" s="525"/>
      <c r="V69" s="525"/>
      <c r="W69" s="525"/>
      <c r="X69" s="525"/>
      <c r="Y69" s="525"/>
      <c r="Z69" s="525"/>
      <c r="AA69" s="525"/>
      <c r="AB69" s="525"/>
      <c r="AC69" s="525"/>
      <c r="AD69" s="525"/>
      <c r="AE69" s="526"/>
      <c r="AF69" s="527"/>
      <c r="AG69" s="528"/>
      <c r="AH69" s="528"/>
      <c r="AI69" s="528"/>
      <c r="AJ69" s="528"/>
      <c r="AK69" s="529"/>
      <c r="AL69" s="517"/>
      <c r="AM69" s="518"/>
      <c r="AN69" s="518"/>
      <c r="AO69" s="518"/>
      <c r="AP69" s="519"/>
      <c r="AQ69" s="268"/>
      <c r="AR69" s="268"/>
    </row>
    <row r="70" spans="1:44" ht="30.95" hidden="1" customHeight="1" x14ac:dyDescent="0.2">
      <c r="A70" s="266">
        <v>41</v>
      </c>
      <c r="B70" s="524"/>
      <c r="C70" s="525"/>
      <c r="D70" s="525"/>
      <c r="E70" s="525"/>
      <c r="F70" s="525"/>
      <c r="G70" s="525"/>
      <c r="H70" s="525"/>
      <c r="I70" s="525"/>
      <c r="J70" s="525"/>
      <c r="K70" s="525"/>
      <c r="L70" s="525"/>
      <c r="M70" s="525"/>
      <c r="N70" s="525"/>
      <c r="O70" s="525"/>
      <c r="P70" s="526"/>
      <c r="Q70" s="524"/>
      <c r="R70" s="525"/>
      <c r="S70" s="525"/>
      <c r="T70" s="525"/>
      <c r="U70" s="525"/>
      <c r="V70" s="525"/>
      <c r="W70" s="525"/>
      <c r="X70" s="525"/>
      <c r="Y70" s="525"/>
      <c r="Z70" s="525"/>
      <c r="AA70" s="525"/>
      <c r="AB70" s="525"/>
      <c r="AC70" s="525"/>
      <c r="AD70" s="525"/>
      <c r="AE70" s="526"/>
      <c r="AF70" s="527"/>
      <c r="AG70" s="528"/>
      <c r="AH70" s="528"/>
      <c r="AI70" s="528"/>
      <c r="AJ70" s="528"/>
      <c r="AK70" s="529"/>
      <c r="AL70" s="517"/>
      <c r="AM70" s="518"/>
      <c r="AN70" s="518"/>
      <c r="AO70" s="518"/>
      <c r="AP70" s="519"/>
      <c r="AQ70" s="268"/>
      <c r="AR70" s="268"/>
    </row>
    <row r="71" spans="1:44" ht="30.95" hidden="1" customHeight="1" x14ac:dyDescent="0.2">
      <c r="A71" s="266">
        <v>42</v>
      </c>
      <c r="B71" s="524"/>
      <c r="C71" s="525"/>
      <c r="D71" s="525"/>
      <c r="E71" s="525"/>
      <c r="F71" s="525"/>
      <c r="G71" s="525"/>
      <c r="H71" s="525"/>
      <c r="I71" s="525"/>
      <c r="J71" s="525"/>
      <c r="K71" s="525"/>
      <c r="L71" s="525"/>
      <c r="M71" s="525"/>
      <c r="N71" s="525"/>
      <c r="O71" s="525"/>
      <c r="P71" s="526"/>
      <c r="Q71" s="524"/>
      <c r="R71" s="525"/>
      <c r="S71" s="525"/>
      <c r="T71" s="525"/>
      <c r="U71" s="525"/>
      <c r="V71" s="525"/>
      <c r="W71" s="525"/>
      <c r="X71" s="525"/>
      <c r="Y71" s="525"/>
      <c r="Z71" s="525"/>
      <c r="AA71" s="525"/>
      <c r="AB71" s="525"/>
      <c r="AC71" s="525"/>
      <c r="AD71" s="525"/>
      <c r="AE71" s="526"/>
      <c r="AF71" s="527"/>
      <c r="AG71" s="528"/>
      <c r="AH71" s="528"/>
      <c r="AI71" s="528"/>
      <c r="AJ71" s="528"/>
      <c r="AK71" s="529"/>
      <c r="AL71" s="517"/>
      <c r="AM71" s="518"/>
      <c r="AN71" s="518"/>
      <c r="AO71" s="518"/>
      <c r="AP71" s="519"/>
      <c r="AQ71" s="268"/>
      <c r="AR71" s="268"/>
    </row>
    <row r="72" spans="1:44" ht="30.95" hidden="1" customHeight="1" x14ac:dyDescent="0.2">
      <c r="A72" s="266">
        <v>43</v>
      </c>
      <c r="B72" s="524"/>
      <c r="C72" s="525"/>
      <c r="D72" s="525"/>
      <c r="E72" s="525"/>
      <c r="F72" s="525"/>
      <c r="G72" s="525"/>
      <c r="H72" s="525"/>
      <c r="I72" s="525"/>
      <c r="J72" s="525"/>
      <c r="K72" s="525"/>
      <c r="L72" s="525"/>
      <c r="M72" s="525"/>
      <c r="N72" s="525"/>
      <c r="O72" s="525"/>
      <c r="P72" s="526"/>
      <c r="Q72" s="524"/>
      <c r="R72" s="525"/>
      <c r="S72" s="525"/>
      <c r="T72" s="525"/>
      <c r="U72" s="525"/>
      <c r="V72" s="525"/>
      <c r="W72" s="525"/>
      <c r="X72" s="525"/>
      <c r="Y72" s="525"/>
      <c r="Z72" s="525"/>
      <c r="AA72" s="525"/>
      <c r="AB72" s="525"/>
      <c r="AC72" s="525"/>
      <c r="AD72" s="525"/>
      <c r="AE72" s="526"/>
      <c r="AF72" s="527"/>
      <c r="AG72" s="528"/>
      <c r="AH72" s="528"/>
      <c r="AI72" s="528"/>
      <c r="AJ72" s="528"/>
      <c r="AK72" s="529"/>
      <c r="AL72" s="517"/>
      <c r="AM72" s="518"/>
      <c r="AN72" s="518"/>
      <c r="AO72" s="518"/>
      <c r="AP72" s="519"/>
      <c r="AQ72" s="268"/>
      <c r="AR72" s="268"/>
    </row>
    <row r="73" spans="1:44" ht="30.95" hidden="1" customHeight="1" x14ac:dyDescent="0.2">
      <c r="A73" s="266">
        <v>44</v>
      </c>
      <c r="B73" s="524"/>
      <c r="C73" s="525"/>
      <c r="D73" s="525"/>
      <c r="E73" s="525"/>
      <c r="F73" s="525"/>
      <c r="G73" s="525"/>
      <c r="H73" s="525"/>
      <c r="I73" s="525"/>
      <c r="J73" s="525"/>
      <c r="K73" s="525"/>
      <c r="L73" s="525"/>
      <c r="M73" s="525"/>
      <c r="N73" s="525"/>
      <c r="O73" s="525"/>
      <c r="P73" s="526"/>
      <c r="Q73" s="524"/>
      <c r="R73" s="525"/>
      <c r="S73" s="525"/>
      <c r="T73" s="525"/>
      <c r="U73" s="525"/>
      <c r="V73" s="525"/>
      <c r="W73" s="525"/>
      <c r="X73" s="525"/>
      <c r="Y73" s="525"/>
      <c r="Z73" s="525"/>
      <c r="AA73" s="525"/>
      <c r="AB73" s="525"/>
      <c r="AC73" s="525"/>
      <c r="AD73" s="525"/>
      <c r="AE73" s="526"/>
      <c r="AF73" s="527"/>
      <c r="AG73" s="528"/>
      <c r="AH73" s="528"/>
      <c r="AI73" s="528"/>
      <c r="AJ73" s="528"/>
      <c r="AK73" s="529"/>
      <c r="AL73" s="517"/>
      <c r="AM73" s="518"/>
      <c r="AN73" s="518"/>
      <c r="AO73" s="518"/>
      <c r="AP73" s="519"/>
      <c r="AQ73" s="268"/>
      <c r="AR73" s="268"/>
    </row>
    <row r="74" spans="1:44" ht="30.95" hidden="1" customHeight="1" x14ac:dyDescent="0.2">
      <c r="A74" s="266">
        <v>45</v>
      </c>
      <c r="B74" s="524"/>
      <c r="C74" s="525"/>
      <c r="D74" s="525"/>
      <c r="E74" s="525"/>
      <c r="F74" s="525"/>
      <c r="G74" s="525"/>
      <c r="H74" s="525"/>
      <c r="I74" s="525"/>
      <c r="J74" s="525"/>
      <c r="K74" s="525"/>
      <c r="L74" s="525"/>
      <c r="M74" s="525"/>
      <c r="N74" s="525"/>
      <c r="O74" s="525"/>
      <c r="P74" s="526"/>
      <c r="Q74" s="524"/>
      <c r="R74" s="525"/>
      <c r="S74" s="525"/>
      <c r="T74" s="525"/>
      <c r="U74" s="525"/>
      <c r="V74" s="525"/>
      <c r="W74" s="525"/>
      <c r="X74" s="525"/>
      <c r="Y74" s="525"/>
      <c r="Z74" s="525"/>
      <c r="AA74" s="525"/>
      <c r="AB74" s="525"/>
      <c r="AC74" s="525"/>
      <c r="AD74" s="525"/>
      <c r="AE74" s="526"/>
      <c r="AF74" s="527"/>
      <c r="AG74" s="528"/>
      <c r="AH74" s="528"/>
      <c r="AI74" s="528"/>
      <c r="AJ74" s="528"/>
      <c r="AK74" s="529"/>
      <c r="AL74" s="517"/>
      <c r="AM74" s="518"/>
      <c r="AN74" s="518"/>
      <c r="AO74" s="518"/>
      <c r="AP74" s="519"/>
      <c r="AQ74" s="268"/>
      <c r="AR74" s="268"/>
    </row>
    <row r="75" spans="1:44" ht="30.95" hidden="1" customHeight="1" x14ac:dyDescent="0.2">
      <c r="A75" s="266">
        <v>46</v>
      </c>
      <c r="B75" s="524"/>
      <c r="C75" s="525"/>
      <c r="D75" s="525"/>
      <c r="E75" s="525"/>
      <c r="F75" s="525"/>
      <c r="G75" s="525"/>
      <c r="H75" s="525"/>
      <c r="I75" s="525"/>
      <c r="J75" s="525"/>
      <c r="K75" s="525"/>
      <c r="L75" s="525"/>
      <c r="M75" s="525"/>
      <c r="N75" s="525"/>
      <c r="O75" s="525"/>
      <c r="P75" s="526"/>
      <c r="Q75" s="524"/>
      <c r="R75" s="525"/>
      <c r="S75" s="525"/>
      <c r="T75" s="525"/>
      <c r="U75" s="525"/>
      <c r="V75" s="525"/>
      <c r="W75" s="525"/>
      <c r="X75" s="525"/>
      <c r="Y75" s="525"/>
      <c r="Z75" s="525"/>
      <c r="AA75" s="525"/>
      <c r="AB75" s="525"/>
      <c r="AC75" s="525"/>
      <c r="AD75" s="525"/>
      <c r="AE75" s="526"/>
      <c r="AF75" s="527"/>
      <c r="AG75" s="528"/>
      <c r="AH75" s="528"/>
      <c r="AI75" s="528"/>
      <c r="AJ75" s="528"/>
      <c r="AK75" s="529"/>
      <c r="AL75" s="517"/>
      <c r="AM75" s="518"/>
      <c r="AN75" s="518"/>
      <c r="AO75" s="518"/>
      <c r="AP75" s="519"/>
      <c r="AQ75" s="268"/>
      <c r="AR75" s="268"/>
    </row>
    <row r="76" spans="1:44" ht="30.95" hidden="1" customHeight="1" x14ac:dyDescent="0.2">
      <c r="A76" s="266">
        <v>47</v>
      </c>
      <c r="B76" s="524"/>
      <c r="C76" s="525"/>
      <c r="D76" s="525"/>
      <c r="E76" s="525"/>
      <c r="F76" s="525"/>
      <c r="G76" s="525"/>
      <c r="H76" s="525"/>
      <c r="I76" s="525"/>
      <c r="J76" s="525"/>
      <c r="K76" s="525"/>
      <c r="L76" s="525"/>
      <c r="M76" s="525"/>
      <c r="N76" s="525"/>
      <c r="O76" s="525"/>
      <c r="P76" s="526"/>
      <c r="Q76" s="524"/>
      <c r="R76" s="525"/>
      <c r="S76" s="525"/>
      <c r="T76" s="525"/>
      <c r="U76" s="525"/>
      <c r="V76" s="525"/>
      <c r="W76" s="525"/>
      <c r="X76" s="525"/>
      <c r="Y76" s="525"/>
      <c r="Z76" s="525"/>
      <c r="AA76" s="525"/>
      <c r="AB76" s="525"/>
      <c r="AC76" s="525"/>
      <c r="AD76" s="525"/>
      <c r="AE76" s="526"/>
      <c r="AF76" s="527"/>
      <c r="AG76" s="528"/>
      <c r="AH76" s="528"/>
      <c r="AI76" s="528"/>
      <c r="AJ76" s="528"/>
      <c r="AK76" s="529"/>
      <c r="AL76" s="517"/>
      <c r="AM76" s="518"/>
      <c r="AN76" s="518"/>
      <c r="AO76" s="518"/>
      <c r="AP76" s="519"/>
      <c r="AQ76" s="268"/>
      <c r="AR76" s="268"/>
    </row>
    <row r="77" spans="1:44" ht="30.95" hidden="1" customHeight="1" x14ac:dyDescent="0.2">
      <c r="A77" s="266">
        <v>48</v>
      </c>
      <c r="B77" s="524"/>
      <c r="C77" s="525"/>
      <c r="D77" s="525"/>
      <c r="E77" s="525"/>
      <c r="F77" s="525"/>
      <c r="G77" s="525"/>
      <c r="H77" s="525"/>
      <c r="I77" s="525"/>
      <c r="J77" s="525"/>
      <c r="K77" s="525"/>
      <c r="L77" s="525"/>
      <c r="M77" s="525"/>
      <c r="N77" s="525"/>
      <c r="O77" s="525"/>
      <c r="P77" s="526"/>
      <c r="Q77" s="524"/>
      <c r="R77" s="525"/>
      <c r="S77" s="525"/>
      <c r="T77" s="525"/>
      <c r="U77" s="525"/>
      <c r="V77" s="525"/>
      <c r="W77" s="525"/>
      <c r="X77" s="525"/>
      <c r="Y77" s="525"/>
      <c r="Z77" s="525"/>
      <c r="AA77" s="525"/>
      <c r="AB77" s="525"/>
      <c r="AC77" s="525"/>
      <c r="AD77" s="525"/>
      <c r="AE77" s="526"/>
      <c r="AF77" s="527"/>
      <c r="AG77" s="528"/>
      <c r="AH77" s="528"/>
      <c r="AI77" s="528"/>
      <c r="AJ77" s="528"/>
      <c r="AK77" s="529"/>
      <c r="AL77" s="517"/>
      <c r="AM77" s="518"/>
      <c r="AN77" s="518"/>
      <c r="AO77" s="518"/>
      <c r="AP77" s="519"/>
      <c r="AQ77" s="268"/>
      <c r="AR77" s="268"/>
    </row>
    <row r="78" spans="1:44" ht="30.95" hidden="1" customHeight="1" x14ac:dyDescent="0.2">
      <c r="A78" s="266">
        <v>49</v>
      </c>
      <c r="B78" s="524"/>
      <c r="C78" s="525"/>
      <c r="D78" s="525"/>
      <c r="E78" s="525"/>
      <c r="F78" s="525"/>
      <c r="G78" s="525"/>
      <c r="H78" s="525"/>
      <c r="I78" s="525"/>
      <c r="J78" s="525"/>
      <c r="K78" s="525"/>
      <c r="L78" s="525"/>
      <c r="M78" s="525"/>
      <c r="N78" s="525"/>
      <c r="O78" s="525"/>
      <c r="P78" s="526"/>
      <c r="Q78" s="524"/>
      <c r="R78" s="525"/>
      <c r="S78" s="525"/>
      <c r="T78" s="525"/>
      <c r="U78" s="525"/>
      <c r="V78" s="525"/>
      <c r="W78" s="525"/>
      <c r="X78" s="525"/>
      <c r="Y78" s="525"/>
      <c r="Z78" s="525"/>
      <c r="AA78" s="525"/>
      <c r="AB78" s="525"/>
      <c r="AC78" s="525"/>
      <c r="AD78" s="525"/>
      <c r="AE78" s="526"/>
      <c r="AF78" s="527"/>
      <c r="AG78" s="528"/>
      <c r="AH78" s="528"/>
      <c r="AI78" s="528"/>
      <c r="AJ78" s="528"/>
      <c r="AK78" s="529"/>
      <c r="AL78" s="517"/>
      <c r="AM78" s="518"/>
      <c r="AN78" s="518"/>
      <c r="AO78" s="518"/>
      <c r="AP78" s="519"/>
      <c r="AQ78" s="268"/>
      <c r="AR78" s="268"/>
    </row>
    <row r="79" spans="1:44" ht="30.95" hidden="1" customHeight="1" x14ac:dyDescent="0.2">
      <c r="A79" s="266">
        <v>50</v>
      </c>
      <c r="B79" s="524"/>
      <c r="C79" s="525"/>
      <c r="D79" s="525"/>
      <c r="E79" s="525"/>
      <c r="F79" s="525"/>
      <c r="G79" s="525"/>
      <c r="H79" s="525"/>
      <c r="I79" s="525"/>
      <c r="J79" s="525"/>
      <c r="K79" s="525"/>
      <c r="L79" s="525"/>
      <c r="M79" s="525"/>
      <c r="N79" s="525"/>
      <c r="O79" s="525"/>
      <c r="P79" s="526"/>
      <c r="Q79" s="524"/>
      <c r="R79" s="525"/>
      <c r="S79" s="525"/>
      <c r="T79" s="525"/>
      <c r="U79" s="525"/>
      <c r="V79" s="525"/>
      <c r="W79" s="525"/>
      <c r="X79" s="525"/>
      <c r="Y79" s="525"/>
      <c r="Z79" s="525"/>
      <c r="AA79" s="525"/>
      <c r="AB79" s="525"/>
      <c r="AC79" s="525"/>
      <c r="AD79" s="525"/>
      <c r="AE79" s="526"/>
      <c r="AF79" s="527"/>
      <c r="AG79" s="528"/>
      <c r="AH79" s="528"/>
      <c r="AI79" s="528"/>
      <c r="AJ79" s="528"/>
      <c r="AK79" s="529"/>
      <c r="AL79" s="517"/>
      <c r="AM79" s="518"/>
      <c r="AN79" s="518"/>
      <c r="AO79" s="518"/>
      <c r="AP79" s="519"/>
      <c r="AQ79" s="268"/>
      <c r="AR79" s="268"/>
    </row>
    <row r="80" spans="1:44" ht="24.95" hidden="1" customHeight="1" x14ac:dyDescent="0.2">
      <c r="A80" s="270"/>
      <c r="B80" s="271"/>
      <c r="C80" s="271"/>
      <c r="D80" s="271"/>
      <c r="E80" s="271"/>
      <c r="F80" s="271"/>
      <c r="G80" s="271"/>
      <c r="H80" s="271"/>
      <c r="I80" s="271"/>
      <c r="J80" s="271"/>
      <c r="K80" s="271"/>
      <c r="L80" s="271"/>
      <c r="M80" s="271"/>
      <c r="N80" s="271"/>
      <c r="O80" s="271"/>
      <c r="P80" s="271"/>
      <c r="Q80" s="520" t="s">
        <v>527</v>
      </c>
      <c r="R80" s="521"/>
      <c r="S80" s="521"/>
      <c r="T80" s="521"/>
      <c r="U80" s="521"/>
      <c r="V80" s="521"/>
      <c r="W80" s="521"/>
      <c r="X80" s="521"/>
      <c r="Y80" s="521"/>
      <c r="Z80" s="521"/>
      <c r="AA80" s="521"/>
      <c r="AB80" s="521"/>
      <c r="AC80" s="521"/>
      <c r="AD80" s="521"/>
      <c r="AE80" s="521"/>
      <c r="AF80" s="521"/>
      <c r="AG80" s="521"/>
      <c r="AH80" s="521"/>
      <c r="AI80" s="521"/>
      <c r="AJ80" s="521"/>
      <c r="AK80" s="521"/>
      <c r="AL80" s="522">
        <f>SUM(AL60:AP79)</f>
        <v>0</v>
      </c>
      <c r="AM80" s="522"/>
      <c r="AN80" s="522"/>
      <c r="AO80" s="522"/>
      <c r="AP80" s="522"/>
      <c r="AQ80" s="268"/>
      <c r="AR80" s="268"/>
    </row>
    <row r="81" spans="1:46" ht="6.75" hidden="1" customHeight="1" x14ac:dyDescent="0.2">
      <c r="Q81" s="521"/>
      <c r="R81" s="521"/>
      <c r="S81" s="521"/>
      <c r="T81" s="521"/>
      <c r="U81" s="521"/>
      <c r="V81" s="521"/>
      <c r="W81" s="521"/>
      <c r="X81" s="521"/>
      <c r="Y81" s="521"/>
      <c r="Z81" s="521"/>
      <c r="AA81" s="521"/>
      <c r="AB81" s="521"/>
      <c r="AC81" s="521"/>
      <c r="AD81" s="521"/>
      <c r="AE81" s="521"/>
      <c r="AF81" s="521"/>
      <c r="AG81" s="521"/>
      <c r="AH81" s="521"/>
      <c r="AI81" s="521"/>
      <c r="AJ81" s="521"/>
      <c r="AK81" s="521"/>
      <c r="AL81" s="523"/>
      <c r="AM81" s="523"/>
      <c r="AN81" s="523"/>
      <c r="AO81" s="523"/>
      <c r="AP81" s="523"/>
    </row>
    <row r="82" spans="1:46" ht="26.1" hidden="1" customHeight="1" x14ac:dyDescent="0.2">
      <c r="Q82" s="511" t="s">
        <v>436</v>
      </c>
      <c r="R82" s="511"/>
      <c r="S82" s="511"/>
      <c r="T82" s="511"/>
      <c r="U82" s="511"/>
      <c r="V82" s="511"/>
      <c r="W82" s="511"/>
      <c r="X82" s="511"/>
      <c r="Y82" s="511"/>
      <c r="Z82" s="511"/>
      <c r="AA82" s="511"/>
      <c r="AB82" s="511"/>
      <c r="AC82" s="511"/>
      <c r="AD82" s="511"/>
      <c r="AE82" s="511"/>
      <c r="AF82" s="511"/>
      <c r="AG82" s="511"/>
      <c r="AH82" s="511"/>
      <c r="AI82" s="511"/>
      <c r="AJ82" s="511"/>
      <c r="AK82" s="511"/>
      <c r="AL82" s="512">
        <f>AL23+AL51+AL80</f>
        <v>0</v>
      </c>
      <c r="AM82" s="512"/>
      <c r="AN82" s="512"/>
      <c r="AO82" s="512"/>
      <c r="AP82" s="512"/>
    </row>
    <row r="83" spans="1:46" ht="6" hidden="1" customHeight="1" x14ac:dyDescent="0.2">
      <c r="Q83" s="511"/>
      <c r="R83" s="511"/>
      <c r="S83" s="511"/>
      <c r="T83" s="511"/>
      <c r="U83" s="511"/>
      <c r="V83" s="511"/>
      <c r="W83" s="511"/>
      <c r="X83" s="511"/>
      <c r="Y83" s="511"/>
      <c r="Z83" s="511"/>
      <c r="AA83" s="511"/>
      <c r="AB83" s="511"/>
      <c r="AC83" s="511"/>
      <c r="AD83" s="511"/>
      <c r="AE83" s="511"/>
      <c r="AF83" s="511"/>
      <c r="AG83" s="511"/>
      <c r="AH83" s="511"/>
      <c r="AI83" s="511"/>
      <c r="AJ83" s="511"/>
      <c r="AK83" s="511"/>
      <c r="AL83" s="513"/>
      <c r="AM83" s="513"/>
      <c r="AN83" s="513"/>
      <c r="AO83" s="513"/>
      <c r="AP83" s="513"/>
    </row>
    <row r="84" spans="1:46" ht="12.75" customHeight="1" x14ac:dyDescent="0.2">
      <c r="B84" s="259" t="s">
        <v>526</v>
      </c>
      <c r="Q84" s="272"/>
      <c r="R84" s="272"/>
      <c r="S84" s="272"/>
      <c r="T84" s="272"/>
      <c r="U84" s="272"/>
      <c r="V84" s="272"/>
      <c r="W84" s="272"/>
      <c r="X84" s="272"/>
      <c r="Y84" s="272"/>
      <c r="Z84" s="272"/>
      <c r="AA84" s="272"/>
      <c r="AB84" s="272"/>
      <c r="AC84" s="272"/>
      <c r="AD84" s="272"/>
      <c r="AE84" s="272"/>
      <c r="AF84" s="272"/>
      <c r="AG84" s="272"/>
      <c r="AH84" s="272"/>
      <c r="AI84" s="272"/>
      <c r="AJ84" s="272"/>
      <c r="AK84" s="272"/>
      <c r="AL84" s="273"/>
      <c r="AM84" s="273"/>
      <c r="AN84" s="273"/>
      <c r="AO84" s="273"/>
      <c r="AP84" s="273"/>
    </row>
    <row r="85" spans="1:46" ht="4.5" customHeight="1" x14ac:dyDescent="0.2">
      <c r="Q85" s="272"/>
      <c r="R85" s="272"/>
      <c r="S85" s="272"/>
      <c r="T85" s="272"/>
      <c r="U85" s="272"/>
      <c r="V85" s="272"/>
      <c r="W85" s="272"/>
      <c r="X85" s="272"/>
      <c r="Y85" s="272"/>
      <c r="Z85" s="272"/>
      <c r="AA85" s="272"/>
      <c r="AB85" s="272"/>
      <c r="AC85" s="272"/>
      <c r="AD85" s="272"/>
      <c r="AE85" s="272"/>
      <c r="AF85" s="272"/>
      <c r="AG85" s="272"/>
      <c r="AH85" s="272"/>
      <c r="AI85" s="272"/>
      <c r="AJ85" s="272"/>
      <c r="AK85" s="272"/>
      <c r="AL85" s="273"/>
      <c r="AM85" s="273"/>
      <c r="AN85" s="273"/>
      <c r="AO85" s="273"/>
      <c r="AP85" s="273"/>
    </row>
    <row r="86" spans="1:46" ht="15.2" customHeight="1" x14ac:dyDescent="0.2">
      <c r="A86" s="95" t="s">
        <v>528</v>
      </c>
      <c r="B86" s="95"/>
      <c r="C86" s="105"/>
      <c r="D86" s="105"/>
      <c r="E86" s="105"/>
      <c r="F86" s="105"/>
      <c r="G86" s="105"/>
    </row>
    <row r="87" spans="1:46" ht="15.2" customHeight="1" x14ac:dyDescent="0.2">
      <c r="B87" s="30" t="s">
        <v>360</v>
      </c>
      <c r="C87" s="105"/>
      <c r="D87" s="105"/>
      <c r="E87" s="105"/>
      <c r="F87" s="105"/>
      <c r="G87" s="105"/>
      <c r="H87" s="149" t="s">
        <v>108</v>
      </c>
      <c r="I87" s="150"/>
      <c r="J87" s="151"/>
      <c r="K87" s="514">
        <f>IF(TravelAdvance!$G$15="Tier I/In-state",Rates!$E$36,0)+IF(TravelAdvance!$G$15="Tier II",Rates!$G$36,0)+IF(TravelAdvance!$G$15="Tier III",Rates!$I$36,0)</f>
        <v>0</v>
      </c>
      <c r="L87" s="515"/>
      <c r="M87" s="516"/>
      <c r="N87" s="149"/>
      <c r="O87" s="152" t="s">
        <v>257</v>
      </c>
      <c r="P87" s="514">
        <f>IF(TravelAdvance!$G$15="Tier I/In-state",Rates!$E$37,0)+IF(TravelAdvance!$G$15="Tier II",Rates!$G$37,0)+IF(TravelAdvance!$G$15="Tier III",Rates!$I$37,0)</f>
        <v>0</v>
      </c>
      <c r="Q87" s="515"/>
      <c r="R87" s="516"/>
      <c r="S87" s="149"/>
      <c r="T87" s="150"/>
      <c r="U87" s="152" t="s">
        <v>110</v>
      </c>
      <c r="V87" s="514">
        <f>IF(TravelAdvance!$G$15="Tier I/In-state",Rates!$E$38,0)+IF(TravelAdvance!$G$15="Tier II",Rates!$G$38,0)+IF(TravelAdvance!$G$15="Tier III",Rates!$I$38,0)</f>
        <v>0</v>
      </c>
      <c r="W87" s="515"/>
      <c r="X87" s="516"/>
    </row>
    <row r="88" spans="1:46" ht="15.2" customHeight="1" x14ac:dyDescent="0.2">
      <c r="B88" s="29" t="s">
        <v>434</v>
      </c>
    </row>
    <row r="89" spans="1:46" ht="15.2" customHeight="1" x14ac:dyDescent="0.2">
      <c r="B89" s="502" t="s">
        <v>259</v>
      </c>
      <c r="C89" s="503"/>
      <c r="D89" s="503"/>
      <c r="E89" s="503"/>
      <c r="F89" s="504"/>
      <c r="G89" s="454" t="s">
        <v>266</v>
      </c>
      <c r="H89" s="455"/>
      <c r="I89" s="456"/>
      <c r="J89" s="454" t="s">
        <v>267</v>
      </c>
      <c r="K89" s="455"/>
      <c r="L89" s="456"/>
      <c r="M89" s="454" t="s">
        <v>268</v>
      </c>
      <c r="N89" s="455"/>
      <c r="O89" s="456"/>
      <c r="P89" s="454" t="s">
        <v>269</v>
      </c>
      <c r="Q89" s="455"/>
      <c r="R89" s="456"/>
      <c r="S89" s="454" t="s">
        <v>270</v>
      </c>
      <c r="T89" s="455"/>
      <c r="U89" s="456"/>
      <c r="V89" s="454" t="s">
        <v>271</v>
      </c>
      <c r="W89" s="455"/>
      <c r="X89" s="456"/>
      <c r="Y89" s="454" t="s">
        <v>272</v>
      </c>
      <c r="Z89" s="455"/>
      <c r="AA89" s="456"/>
      <c r="AB89" s="454" t="s">
        <v>273</v>
      </c>
      <c r="AC89" s="455"/>
      <c r="AD89" s="456"/>
      <c r="AE89" s="454" t="s">
        <v>274</v>
      </c>
      <c r="AF89" s="455"/>
      <c r="AG89" s="456"/>
      <c r="AH89" s="454" t="s">
        <v>275</v>
      </c>
      <c r="AI89" s="455"/>
      <c r="AJ89" s="456"/>
      <c r="AK89" s="496" t="s">
        <v>258</v>
      </c>
      <c r="AL89" s="497"/>
      <c r="AM89" s="497"/>
      <c r="AN89" s="497"/>
      <c r="AO89" s="497"/>
      <c r="AP89" s="498"/>
      <c r="AQ89" s="255"/>
      <c r="AR89" s="255"/>
      <c r="AS89" s="255"/>
      <c r="AT89" s="255"/>
    </row>
    <row r="90" spans="1:46" ht="15.2" customHeight="1" x14ac:dyDescent="0.2">
      <c r="B90" s="505"/>
      <c r="C90" s="506"/>
      <c r="D90" s="506"/>
      <c r="E90" s="506"/>
      <c r="F90" s="507"/>
      <c r="G90" s="508" t="str">
        <f>IF(TravelAdvance!M13=0,"",TravelAdvance!$M$13)</f>
        <v/>
      </c>
      <c r="H90" s="509"/>
      <c r="I90" s="510"/>
      <c r="J90" s="508" t="str">
        <f>IF(G90="","",IF(G90&gt;(TravelAdvance!$S$13-1),"",G90+1))</f>
        <v/>
      </c>
      <c r="K90" s="509"/>
      <c r="L90" s="510"/>
      <c r="M90" s="508" t="str">
        <f>IF(J90="","",IF(J90&gt;(TravelAdvance!$S$13-1),"",J90+1))</f>
        <v/>
      </c>
      <c r="N90" s="509"/>
      <c r="O90" s="510"/>
      <c r="P90" s="508" t="str">
        <f>IF(M90="","",IF(M90&gt;(TravelAdvance!$S$13-1),"",M90+1))</f>
        <v/>
      </c>
      <c r="Q90" s="509"/>
      <c r="R90" s="510"/>
      <c r="S90" s="508" t="str">
        <f>IF(P90="","",IF(P90&gt;(TravelAdvance!$S$13-1),"",P90+1))</f>
        <v/>
      </c>
      <c r="T90" s="509"/>
      <c r="U90" s="510"/>
      <c r="V90" s="508" t="str">
        <f>IF(S90="","",IF(S90&gt;(TravelAdvance!$S$13-1),"",S90+1))</f>
        <v/>
      </c>
      <c r="W90" s="509"/>
      <c r="X90" s="510"/>
      <c r="Y90" s="508" t="str">
        <f>IF(V90="","",IF(V90&gt;(TravelAdvance!$S$13-1),"",V90+1))</f>
        <v/>
      </c>
      <c r="Z90" s="509"/>
      <c r="AA90" s="510"/>
      <c r="AB90" s="508" t="str">
        <f>IF(Y90="","",IF(Y90&gt;(TravelAdvance!$S$13-1),"",Y90+1))</f>
        <v/>
      </c>
      <c r="AC90" s="509"/>
      <c r="AD90" s="510"/>
      <c r="AE90" s="508" t="str">
        <f>IF(AB90="","",IF(AB90&gt;(TravelAdvance!$S$13-1),"",AB90+1))</f>
        <v/>
      </c>
      <c r="AF90" s="509"/>
      <c r="AG90" s="510"/>
      <c r="AH90" s="508" t="str">
        <f>IF(AE90="","",IF(AE90&gt;(TravelAdvance!$S$13-1),"",AE90+1))</f>
        <v/>
      </c>
      <c r="AI90" s="509"/>
      <c r="AJ90" s="510"/>
      <c r="AK90" s="499"/>
      <c r="AL90" s="500"/>
      <c r="AM90" s="500"/>
      <c r="AN90" s="500"/>
      <c r="AO90" s="500"/>
      <c r="AP90" s="501"/>
      <c r="AQ90" s="255"/>
      <c r="AR90" s="255"/>
      <c r="AS90" s="255"/>
      <c r="AT90" s="255"/>
    </row>
    <row r="91" spans="1:46" ht="15.2" customHeight="1" x14ac:dyDescent="0.25">
      <c r="B91" s="490" t="s">
        <v>108</v>
      </c>
      <c r="C91" s="491"/>
      <c r="D91" s="491"/>
      <c r="E91" s="491"/>
      <c r="F91" s="492"/>
      <c r="G91" s="487"/>
      <c r="H91" s="488"/>
      <c r="I91" s="489"/>
      <c r="J91" s="487"/>
      <c r="K91" s="488"/>
      <c r="L91" s="489"/>
      <c r="M91" s="487"/>
      <c r="N91" s="488"/>
      <c r="O91" s="489"/>
      <c r="P91" s="487"/>
      <c r="Q91" s="488"/>
      <c r="R91" s="489"/>
      <c r="S91" s="487"/>
      <c r="T91" s="488"/>
      <c r="U91" s="489"/>
      <c r="V91" s="487"/>
      <c r="W91" s="488"/>
      <c r="X91" s="489"/>
      <c r="Y91" s="487"/>
      <c r="Z91" s="488"/>
      <c r="AA91" s="489"/>
      <c r="AB91" s="487"/>
      <c r="AC91" s="488"/>
      <c r="AD91" s="489"/>
      <c r="AE91" s="487"/>
      <c r="AF91" s="488"/>
      <c r="AG91" s="489"/>
      <c r="AH91" s="487"/>
      <c r="AI91" s="488"/>
      <c r="AJ91" s="489"/>
      <c r="AK91" s="493">
        <f>SUM(G91:AJ91)</f>
        <v>0</v>
      </c>
      <c r="AL91" s="494"/>
      <c r="AM91" s="494"/>
      <c r="AN91" s="494"/>
      <c r="AO91" s="494"/>
      <c r="AP91" s="495"/>
      <c r="AQ91" s="244"/>
      <c r="AR91" s="244"/>
      <c r="AS91" s="244"/>
      <c r="AT91" s="244"/>
    </row>
    <row r="92" spans="1:46" ht="15.2" customHeight="1" x14ac:dyDescent="0.25">
      <c r="B92" s="490" t="s">
        <v>257</v>
      </c>
      <c r="C92" s="491"/>
      <c r="D92" s="491"/>
      <c r="E92" s="491"/>
      <c r="F92" s="492"/>
      <c r="G92" s="487"/>
      <c r="H92" s="488"/>
      <c r="I92" s="489"/>
      <c r="J92" s="487"/>
      <c r="K92" s="488"/>
      <c r="L92" s="489"/>
      <c r="M92" s="487"/>
      <c r="N92" s="488"/>
      <c r="O92" s="489"/>
      <c r="P92" s="487"/>
      <c r="Q92" s="488"/>
      <c r="R92" s="489"/>
      <c r="S92" s="487"/>
      <c r="T92" s="488"/>
      <c r="U92" s="489"/>
      <c r="V92" s="487"/>
      <c r="W92" s="488"/>
      <c r="X92" s="489"/>
      <c r="Y92" s="487"/>
      <c r="Z92" s="488"/>
      <c r="AA92" s="489"/>
      <c r="AB92" s="487"/>
      <c r="AC92" s="488"/>
      <c r="AD92" s="489"/>
      <c r="AE92" s="487"/>
      <c r="AF92" s="488"/>
      <c r="AG92" s="489"/>
      <c r="AH92" s="487"/>
      <c r="AI92" s="488"/>
      <c r="AJ92" s="489"/>
      <c r="AK92" s="493">
        <f t="shared" ref="AK92:AK93" si="0">SUM(G92:AJ92)</f>
        <v>0</v>
      </c>
      <c r="AL92" s="494"/>
      <c r="AM92" s="494"/>
      <c r="AN92" s="494"/>
      <c r="AO92" s="494"/>
      <c r="AP92" s="495"/>
      <c r="AQ92" s="244"/>
      <c r="AR92" s="244"/>
      <c r="AS92" s="244"/>
      <c r="AT92" s="244"/>
    </row>
    <row r="93" spans="1:46" ht="15.2" customHeight="1" x14ac:dyDescent="0.25">
      <c r="B93" s="490" t="s">
        <v>110</v>
      </c>
      <c r="C93" s="491"/>
      <c r="D93" s="491"/>
      <c r="E93" s="491"/>
      <c r="F93" s="492"/>
      <c r="G93" s="487"/>
      <c r="H93" s="488"/>
      <c r="I93" s="489"/>
      <c r="J93" s="487"/>
      <c r="K93" s="488"/>
      <c r="L93" s="489"/>
      <c r="M93" s="487"/>
      <c r="N93" s="488"/>
      <c r="O93" s="489"/>
      <c r="P93" s="487"/>
      <c r="Q93" s="488"/>
      <c r="R93" s="489"/>
      <c r="S93" s="487"/>
      <c r="T93" s="488"/>
      <c r="U93" s="489"/>
      <c r="V93" s="487"/>
      <c r="W93" s="488"/>
      <c r="X93" s="489"/>
      <c r="Y93" s="487"/>
      <c r="Z93" s="488"/>
      <c r="AA93" s="489"/>
      <c r="AB93" s="487"/>
      <c r="AC93" s="488"/>
      <c r="AD93" s="489"/>
      <c r="AE93" s="487"/>
      <c r="AF93" s="488"/>
      <c r="AG93" s="489"/>
      <c r="AH93" s="487"/>
      <c r="AI93" s="488"/>
      <c r="AJ93" s="489"/>
      <c r="AK93" s="493">
        <f t="shared" si="0"/>
        <v>0</v>
      </c>
      <c r="AL93" s="494"/>
      <c r="AM93" s="494"/>
      <c r="AN93" s="494"/>
      <c r="AO93" s="494"/>
      <c r="AP93" s="495"/>
      <c r="AQ93" s="244"/>
      <c r="AR93" s="244"/>
      <c r="AS93" s="244"/>
      <c r="AT93" s="244"/>
    </row>
    <row r="94" spans="1:46" ht="15.2" customHeight="1" x14ac:dyDescent="0.2">
      <c r="B94" s="29"/>
      <c r="C94" s="105"/>
      <c r="D94" s="105"/>
      <c r="E94" s="29"/>
      <c r="F94" s="86"/>
      <c r="G94" s="86"/>
      <c r="H94" s="86"/>
      <c r="I94" s="86"/>
      <c r="J94" s="86"/>
      <c r="K94" s="86"/>
      <c r="L94" s="86"/>
      <c r="M94" s="86"/>
      <c r="N94" s="86"/>
      <c r="O94" s="86"/>
      <c r="P94" s="86"/>
      <c r="Q94" s="105"/>
      <c r="R94" s="105"/>
      <c r="S94" s="105"/>
      <c r="T94" s="105"/>
      <c r="U94" s="105"/>
      <c r="V94" s="105"/>
      <c r="W94" s="41"/>
      <c r="X94" s="41"/>
      <c r="Y94" s="42"/>
      <c r="Z94" s="141"/>
      <c r="AA94" s="141"/>
      <c r="AB94" s="483" t="s">
        <v>278</v>
      </c>
      <c r="AC94" s="483"/>
      <c r="AD94" s="483"/>
      <c r="AE94" s="483"/>
      <c r="AF94" s="483"/>
      <c r="AG94" s="483"/>
      <c r="AH94" s="483"/>
      <c r="AI94" s="483"/>
      <c r="AJ94" s="483"/>
      <c r="AK94" s="485">
        <f>SUM(AK91:AP93)</f>
        <v>0</v>
      </c>
      <c r="AL94" s="485"/>
      <c r="AM94" s="485"/>
      <c r="AN94" s="485"/>
      <c r="AO94" s="485"/>
      <c r="AP94" s="485"/>
      <c r="AQ94" s="180"/>
      <c r="AR94" s="180"/>
      <c r="AS94" s="180"/>
      <c r="AT94" s="180"/>
    </row>
    <row r="95" spans="1:46" ht="15.2" customHeight="1" x14ac:dyDescent="0.2">
      <c r="A95" s="259" t="s">
        <v>529</v>
      </c>
      <c r="B95" s="105"/>
      <c r="C95" s="105"/>
      <c r="D95" s="105"/>
      <c r="E95" s="29"/>
      <c r="F95" s="86"/>
      <c r="G95" s="86"/>
      <c r="H95" s="86"/>
      <c r="I95" s="86"/>
      <c r="J95" s="86"/>
      <c r="K95" s="86"/>
      <c r="L95" s="86"/>
      <c r="M95" s="86"/>
      <c r="N95" s="86"/>
      <c r="O95" s="86"/>
      <c r="P95" s="86"/>
      <c r="Q95" s="105"/>
      <c r="R95" s="105"/>
      <c r="S95" s="105"/>
      <c r="T95" s="105"/>
      <c r="U95" s="105"/>
      <c r="V95" s="105"/>
      <c r="W95" s="41"/>
      <c r="X95" s="41"/>
      <c r="Y95" s="42"/>
      <c r="Z95" s="141"/>
      <c r="AA95" s="141"/>
      <c r="AB95" s="484"/>
      <c r="AC95" s="484"/>
      <c r="AD95" s="484"/>
      <c r="AE95" s="484"/>
      <c r="AF95" s="484"/>
      <c r="AG95" s="484"/>
      <c r="AH95" s="484"/>
      <c r="AI95" s="484"/>
      <c r="AJ95" s="484"/>
      <c r="AK95" s="486"/>
      <c r="AL95" s="486"/>
      <c r="AM95" s="486"/>
      <c r="AN95" s="486"/>
      <c r="AO95" s="486"/>
      <c r="AP95" s="486"/>
      <c r="AQ95" s="180"/>
      <c r="AR95" s="180"/>
      <c r="AS95" s="180"/>
      <c r="AT95" s="180"/>
    </row>
    <row r="96" spans="1:46" ht="15.2" hidden="1" customHeight="1" x14ac:dyDescent="0.2">
      <c r="B96" s="105"/>
      <c r="C96" s="105"/>
      <c r="D96" s="105"/>
      <c r="E96" s="29"/>
      <c r="F96" s="86"/>
      <c r="G96" s="86"/>
      <c r="H96" s="86"/>
      <c r="I96" s="86"/>
      <c r="J96" s="86"/>
      <c r="K96" s="86"/>
      <c r="L96" s="86"/>
      <c r="M96" s="86"/>
      <c r="N96" s="86"/>
      <c r="O96" s="86"/>
      <c r="P96" s="86"/>
      <c r="Q96" s="105"/>
      <c r="R96" s="105"/>
      <c r="S96" s="105"/>
      <c r="T96" s="105"/>
      <c r="U96" s="105"/>
      <c r="V96" s="105"/>
      <c r="W96" s="41"/>
      <c r="X96" s="41"/>
      <c r="Y96" s="42"/>
      <c r="Z96" s="141"/>
      <c r="AA96" s="141"/>
      <c r="AB96" s="178"/>
      <c r="AC96" s="178"/>
      <c r="AD96" s="178"/>
      <c r="AE96" s="178"/>
      <c r="AF96" s="178"/>
      <c r="AG96" s="178"/>
      <c r="AH96" s="178"/>
      <c r="AI96" s="178"/>
      <c r="AJ96" s="178"/>
      <c r="AK96" s="256"/>
      <c r="AL96" s="256"/>
      <c r="AM96" s="256"/>
      <c r="AN96" s="256"/>
      <c r="AO96" s="256"/>
      <c r="AP96" s="256"/>
      <c r="AQ96" s="180"/>
      <c r="AR96" s="180"/>
      <c r="AS96" s="180"/>
      <c r="AT96" s="180"/>
    </row>
    <row r="97" spans="2:46" ht="31.5" hidden="1" customHeight="1" x14ac:dyDescent="0.25">
      <c r="B97" s="39" t="str">
        <f>CONCATENATE(TravelAdvance!$A$7," | ",TravelAdvance!$V$7,"")</f>
        <v xml:space="preserve"> | </v>
      </c>
      <c r="C97" s="105"/>
      <c r="D97" s="105"/>
      <c r="E97" s="29"/>
      <c r="F97" s="86"/>
      <c r="G97" s="86"/>
      <c r="H97" s="86"/>
      <c r="I97" s="86"/>
      <c r="J97" s="86"/>
      <c r="K97" s="86"/>
      <c r="L97" s="86"/>
      <c r="M97" s="86"/>
      <c r="N97" s="86"/>
      <c r="O97" s="86"/>
      <c r="P97" s="86"/>
      <c r="Q97" s="105"/>
      <c r="R97" s="105"/>
      <c r="S97" s="105"/>
      <c r="T97" s="105"/>
      <c r="U97" s="105"/>
      <c r="V97" s="105"/>
      <c r="W97" s="41"/>
      <c r="X97" s="41"/>
      <c r="Y97" s="42"/>
      <c r="Z97" s="141"/>
      <c r="AA97" s="141"/>
      <c r="AB97" s="178"/>
      <c r="AC97" s="178"/>
      <c r="AD97" s="178"/>
      <c r="AE97" s="178"/>
      <c r="AF97" s="178"/>
      <c r="AG97" s="178"/>
      <c r="AH97" s="178"/>
      <c r="AI97" s="178"/>
      <c r="AJ97" s="178"/>
      <c r="AK97" s="256"/>
      <c r="AL97" s="256"/>
      <c r="AM97" s="256"/>
      <c r="AN97" s="256"/>
      <c r="AO97" s="256"/>
      <c r="AP97" s="256"/>
      <c r="AQ97" s="180"/>
      <c r="AR97" s="180"/>
      <c r="AS97" s="180"/>
      <c r="AT97" s="180"/>
    </row>
    <row r="98" spans="2:46" ht="19.5" hidden="1" customHeight="1" x14ac:dyDescent="0.2">
      <c r="B98" s="43" t="s">
        <v>437</v>
      </c>
      <c r="C98" s="105"/>
      <c r="D98" s="105"/>
      <c r="E98" s="29"/>
      <c r="F98" s="86"/>
      <c r="G98" s="86"/>
      <c r="H98" s="86"/>
      <c r="I98" s="86"/>
      <c r="J98" s="86"/>
      <c r="K98" s="86"/>
      <c r="L98" s="86"/>
      <c r="M98" s="86"/>
      <c r="N98" s="86"/>
      <c r="O98" s="86"/>
      <c r="P98" s="86"/>
      <c r="Q98" s="105"/>
      <c r="R98" s="105"/>
      <c r="S98" s="105"/>
      <c r="T98" s="105"/>
      <c r="U98" s="105"/>
      <c r="V98" s="105"/>
      <c r="W98" s="41"/>
      <c r="X98" s="41"/>
      <c r="Y98" s="42"/>
      <c r="Z98" s="141"/>
      <c r="AA98" s="141"/>
      <c r="AB98" s="178"/>
      <c r="AC98" s="178"/>
      <c r="AD98" s="178"/>
      <c r="AE98" s="178"/>
      <c r="AF98" s="178"/>
      <c r="AG98" s="178"/>
      <c r="AH98" s="178"/>
      <c r="AI98" s="178"/>
      <c r="AJ98" s="178"/>
      <c r="AK98" s="256"/>
      <c r="AL98" s="256"/>
      <c r="AM98" s="256"/>
      <c r="AN98" s="256"/>
      <c r="AO98" s="256"/>
      <c r="AP98" s="256"/>
      <c r="AQ98" s="180"/>
      <c r="AR98" s="180"/>
      <c r="AS98" s="180"/>
      <c r="AT98" s="180"/>
    </row>
    <row r="99" spans="2:46" ht="15.2" hidden="1" customHeight="1" x14ac:dyDescent="0.2">
      <c r="B99" s="105"/>
      <c r="C99" s="105"/>
      <c r="D99" s="105"/>
      <c r="E99" s="29"/>
      <c r="F99" s="86"/>
      <c r="G99" s="86"/>
      <c r="H99" s="86"/>
      <c r="I99" s="86"/>
      <c r="J99" s="86"/>
      <c r="K99" s="86"/>
      <c r="L99" s="86"/>
      <c r="M99" s="86"/>
      <c r="N99" s="86"/>
      <c r="O99" s="86"/>
      <c r="P99" s="86"/>
      <c r="Q99" s="105"/>
      <c r="R99" s="105"/>
      <c r="S99" s="105"/>
      <c r="T99" s="105"/>
      <c r="U99" s="105"/>
      <c r="V99" s="105"/>
      <c r="W99" s="41"/>
      <c r="X99" s="41"/>
      <c r="Y99" s="42"/>
      <c r="Z99" s="141"/>
      <c r="AA99" s="141"/>
      <c r="AB99" s="178"/>
      <c r="AC99" s="178"/>
      <c r="AD99" s="178"/>
      <c r="AE99" s="178"/>
      <c r="AF99" s="178"/>
      <c r="AG99" s="178"/>
      <c r="AH99" s="178"/>
      <c r="AI99" s="178"/>
      <c r="AJ99" s="178"/>
      <c r="AK99" s="256"/>
      <c r="AL99" s="256"/>
      <c r="AM99" s="256"/>
      <c r="AN99" s="256"/>
      <c r="AO99" s="256"/>
      <c r="AP99" s="256"/>
      <c r="AQ99" s="180"/>
      <c r="AR99" s="180"/>
      <c r="AS99" s="180"/>
      <c r="AT99" s="180"/>
    </row>
    <row r="100" spans="2:46" ht="15.2" hidden="1" customHeight="1" x14ac:dyDescent="0.2">
      <c r="B100" s="502" t="s">
        <v>259</v>
      </c>
      <c r="C100" s="503"/>
      <c r="D100" s="503"/>
      <c r="E100" s="503"/>
      <c r="F100" s="504"/>
      <c r="G100" s="454" t="s">
        <v>326</v>
      </c>
      <c r="H100" s="455"/>
      <c r="I100" s="456"/>
      <c r="J100" s="454" t="s">
        <v>327</v>
      </c>
      <c r="K100" s="455"/>
      <c r="L100" s="456"/>
      <c r="M100" s="454" t="s">
        <v>328</v>
      </c>
      <c r="N100" s="455"/>
      <c r="O100" s="456"/>
      <c r="P100" s="454" t="s">
        <v>329</v>
      </c>
      <c r="Q100" s="455"/>
      <c r="R100" s="456"/>
      <c r="S100" s="454" t="s">
        <v>330</v>
      </c>
      <c r="T100" s="455"/>
      <c r="U100" s="456"/>
      <c r="V100" s="454" t="s">
        <v>331</v>
      </c>
      <c r="W100" s="455"/>
      <c r="X100" s="456"/>
      <c r="Y100" s="454" t="s">
        <v>332</v>
      </c>
      <c r="Z100" s="455"/>
      <c r="AA100" s="456"/>
      <c r="AB100" s="454" t="s">
        <v>333</v>
      </c>
      <c r="AC100" s="455"/>
      <c r="AD100" s="456"/>
      <c r="AE100" s="454" t="s">
        <v>334</v>
      </c>
      <c r="AF100" s="455"/>
      <c r="AG100" s="456"/>
      <c r="AH100" s="454" t="s">
        <v>335</v>
      </c>
      <c r="AI100" s="455"/>
      <c r="AJ100" s="456"/>
      <c r="AK100" s="496" t="s">
        <v>258</v>
      </c>
      <c r="AL100" s="497"/>
      <c r="AM100" s="497"/>
      <c r="AN100" s="497"/>
      <c r="AO100" s="497"/>
      <c r="AP100" s="498"/>
      <c r="AQ100" s="180"/>
      <c r="AR100" s="180"/>
      <c r="AS100" s="180"/>
      <c r="AT100" s="180"/>
    </row>
    <row r="101" spans="2:46" ht="15.2" hidden="1" customHeight="1" x14ac:dyDescent="0.2">
      <c r="B101" s="505"/>
      <c r="C101" s="506"/>
      <c r="D101" s="506"/>
      <c r="E101" s="506"/>
      <c r="F101" s="507"/>
      <c r="G101" s="508" t="str">
        <f>IF(AH90="","",IF(AH90&gt;(TravelAdvance!$S$13-1),"",AH90+1))</f>
        <v/>
      </c>
      <c r="H101" s="509"/>
      <c r="I101" s="510"/>
      <c r="J101" s="508" t="str">
        <f>IF(G101="","",IF(G101&gt;(TravelAdvance!$S$13-1),"",G101+1))</f>
        <v/>
      </c>
      <c r="K101" s="509"/>
      <c r="L101" s="510"/>
      <c r="M101" s="508" t="str">
        <f>IF(J101="","",IF(J101&gt;(TravelAdvance!$S$13-1),"",J101+1))</f>
        <v/>
      </c>
      <c r="N101" s="509"/>
      <c r="O101" s="510"/>
      <c r="P101" s="508" t="str">
        <f>IF(M101="","",IF(M101&gt;(TravelAdvance!$S$13-1),"",M101+1))</f>
        <v/>
      </c>
      <c r="Q101" s="509"/>
      <c r="R101" s="510"/>
      <c r="S101" s="508" t="str">
        <f>IF(P101="","",IF(P101&gt;(TravelAdvance!$S$13-1),"",P101+1))</f>
        <v/>
      </c>
      <c r="T101" s="509"/>
      <c r="U101" s="510"/>
      <c r="V101" s="508" t="str">
        <f>IF(S101="","",IF(S101&gt;(TravelAdvance!$S$13-1),"",S101+1))</f>
        <v/>
      </c>
      <c r="W101" s="509"/>
      <c r="X101" s="510"/>
      <c r="Y101" s="508" t="str">
        <f>IF(V101="","",IF(V101&gt;(TravelAdvance!$S$13-1),"",V101+1))</f>
        <v/>
      </c>
      <c r="Z101" s="509"/>
      <c r="AA101" s="510"/>
      <c r="AB101" s="508" t="str">
        <f>IF(Y101="","",IF(Y101&gt;(TravelAdvance!$S$13-1),"",Y101+1))</f>
        <v/>
      </c>
      <c r="AC101" s="509"/>
      <c r="AD101" s="510"/>
      <c r="AE101" s="508" t="str">
        <f>IF(AB101="","",IF(AB101&gt;(TravelAdvance!$S$13-1),"",AB101+1))</f>
        <v/>
      </c>
      <c r="AF101" s="509"/>
      <c r="AG101" s="510"/>
      <c r="AH101" s="508" t="str">
        <f>IF(AE101="","",IF(AE101&gt;(TravelAdvance!$S$13-1),"",AE101+1))</f>
        <v/>
      </c>
      <c r="AI101" s="509"/>
      <c r="AJ101" s="510"/>
      <c r="AK101" s="499"/>
      <c r="AL101" s="500"/>
      <c r="AM101" s="500"/>
      <c r="AN101" s="500"/>
      <c r="AO101" s="500"/>
      <c r="AP101" s="501"/>
      <c r="AQ101" s="180"/>
      <c r="AR101" s="180"/>
      <c r="AS101" s="180"/>
      <c r="AT101" s="180"/>
    </row>
    <row r="102" spans="2:46" ht="15.2" hidden="1" customHeight="1" x14ac:dyDescent="0.25">
      <c r="B102" s="490" t="s">
        <v>108</v>
      </c>
      <c r="C102" s="491"/>
      <c r="D102" s="491"/>
      <c r="E102" s="491"/>
      <c r="F102" s="492"/>
      <c r="G102" s="487"/>
      <c r="H102" s="488"/>
      <c r="I102" s="489"/>
      <c r="J102" s="487"/>
      <c r="K102" s="488"/>
      <c r="L102" s="489"/>
      <c r="M102" s="487"/>
      <c r="N102" s="488"/>
      <c r="O102" s="489"/>
      <c r="P102" s="487"/>
      <c r="Q102" s="488"/>
      <c r="R102" s="489"/>
      <c r="S102" s="487"/>
      <c r="T102" s="488"/>
      <c r="U102" s="489"/>
      <c r="V102" s="487"/>
      <c r="W102" s="488"/>
      <c r="X102" s="489"/>
      <c r="Y102" s="487"/>
      <c r="Z102" s="488"/>
      <c r="AA102" s="489"/>
      <c r="AB102" s="487"/>
      <c r="AC102" s="488"/>
      <c r="AD102" s="489"/>
      <c r="AE102" s="487"/>
      <c r="AF102" s="488"/>
      <c r="AG102" s="489"/>
      <c r="AH102" s="487"/>
      <c r="AI102" s="488"/>
      <c r="AJ102" s="489"/>
      <c r="AK102" s="493">
        <f>SUM(G102:AJ102)</f>
        <v>0</v>
      </c>
      <c r="AL102" s="494"/>
      <c r="AM102" s="494"/>
      <c r="AN102" s="494"/>
      <c r="AO102" s="494"/>
      <c r="AP102" s="495"/>
      <c r="AQ102" s="180"/>
      <c r="AR102" s="180"/>
      <c r="AS102" s="180"/>
      <c r="AT102" s="180"/>
    </row>
    <row r="103" spans="2:46" ht="15.2" hidden="1" customHeight="1" x14ac:dyDescent="0.25">
      <c r="B103" s="490" t="s">
        <v>257</v>
      </c>
      <c r="C103" s="491"/>
      <c r="D103" s="491"/>
      <c r="E103" s="491"/>
      <c r="F103" s="492"/>
      <c r="G103" s="487"/>
      <c r="H103" s="488"/>
      <c r="I103" s="489"/>
      <c r="J103" s="487"/>
      <c r="K103" s="488"/>
      <c r="L103" s="489"/>
      <c r="M103" s="487"/>
      <c r="N103" s="488"/>
      <c r="O103" s="489"/>
      <c r="P103" s="487"/>
      <c r="Q103" s="488"/>
      <c r="R103" s="489"/>
      <c r="S103" s="487"/>
      <c r="T103" s="488"/>
      <c r="U103" s="489"/>
      <c r="V103" s="487"/>
      <c r="W103" s="488"/>
      <c r="X103" s="489"/>
      <c r="Y103" s="487"/>
      <c r="Z103" s="488"/>
      <c r="AA103" s="489"/>
      <c r="AB103" s="487"/>
      <c r="AC103" s="488"/>
      <c r="AD103" s="489"/>
      <c r="AE103" s="487"/>
      <c r="AF103" s="488"/>
      <c r="AG103" s="489"/>
      <c r="AH103" s="487"/>
      <c r="AI103" s="488"/>
      <c r="AJ103" s="489"/>
      <c r="AK103" s="493">
        <f t="shared" ref="AK103:AK104" si="1">SUM(G103:AJ103)</f>
        <v>0</v>
      </c>
      <c r="AL103" s="494"/>
      <c r="AM103" s="494"/>
      <c r="AN103" s="494"/>
      <c r="AO103" s="494"/>
      <c r="AP103" s="495"/>
      <c r="AQ103" s="180"/>
      <c r="AR103" s="180"/>
      <c r="AS103" s="180"/>
      <c r="AT103" s="180"/>
    </row>
    <row r="104" spans="2:46" ht="15.2" hidden="1" customHeight="1" x14ac:dyDescent="0.25">
      <c r="B104" s="490" t="s">
        <v>110</v>
      </c>
      <c r="C104" s="491"/>
      <c r="D104" s="491"/>
      <c r="E104" s="491"/>
      <c r="F104" s="492"/>
      <c r="G104" s="487"/>
      <c r="H104" s="488"/>
      <c r="I104" s="489"/>
      <c r="J104" s="487"/>
      <c r="K104" s="488"/>
      <c r="L104" s="489"/>
      <c r="M104" s="487"/>
      <c r="N104" s="488"/>
      <c r="O104" s="489"/>
      <c r="P104" s="487"/>
      <c r="Q104" s="488"/>
      <c r="R104" s="489"/>
      <c r="S104" s="487"/>
      <c r="T104" s="488"/>
      <c r="U104" s="489"/>
      <c r="V104" s="487"/>
      <c r="W104" s="488"/>
      <c r="X104" s="489"/>
      <c r="Y104" s="487"/>
      <c r="Z104" s="488"/>
      <c r="AA104" s="489"/>
      <c r="AB104" s="487"/>
      <c r="AC104" s="488"/>
      <c r="AD104" s="489"/>
      <c r="AE104" s="487"/>
      <c r="AF104" s="488"/>
      <c r="AG104" s="489"/>
      <c r="AH104" s="487"/>
      <c r="AI104" s="488"/>
      <c r="AJ104" s="489"/>
      <c r="AK104" s="493">
        <f t="shared" si="1"/>
        <v>0</v>
      </c>
      <c r="AL104" s="494"/>
      <c r="AM104" s="494"/>
      <c r="AN104" s="494"/>
      <c r="AO104" s="494"/>
      <c r="AP104" s="495"/>
      <c r="AQ104" s="180"/>
      <c r="AR104" s="180"/>
      <c r="AS104" s="180"/>
      <c r="AT104" s="180"/>
    </row>
    <row r="105" spans="2:46" ht="15.2" hidden="1" customHeight="1" x14ac:dyDescent="0.2">
      <c r="B105" s="29"/>
      <c r="C105" s="105"/>
      <c r="D105" s="105"/>
      <c r="E105" s="29"/>
      <c r="F105" s="86"/>
      <c r="G105" s="86"/>
      <c r="H105" s="86"/>
      <c r="I105" s="86"/>
      <c r="J105" s="86"/>
      <c r="K105" s="86"/>
      <c r="L105" s="86"/>
      <c r="M105" s="86"/>
      <c r="N105" s="86"/>
      <c r="O105" s="86"/>
      <c r="P105" s="86"/>
      <c r="Q105" s="105"/>
      <c r="R105" s="105"/>
      <c r="S105" s="105"/>
      <c r="T105" s="105"/>
      <c r="U105" s="105"/>
      <c r="V105" s="105"/>
      <c r="W105" s="41"/>
      <c r="X105" s="41"/>
      <c r="Y105" s="483" t="s">
        <v>350</v>
      </c>
      <c r="Z105" s="483"/>
      <c r="AA105" s="483"/>
      <c r="AB105" s="483"/>
      <c r="AC105" s="483"/>
      <c r="AD105" s="483"/>
      <c r="AE105" s="483"/>
      <c r="AF105" s="483"/>
      <c r="AG105" s="483"/>
      <c r="AH105" s="483"/>
      <c r="AI105" s="483"/>
      <c r="AJ105" s="483"/>
      <c r="AK105" s="485">
        <f>SUM(AK102:AP104)</f>
        <v>0</v>
      </c>
      <c r="AL105" s="485"/>
      <c r="AM105" s="485"/>
      <c r="AN105" s="485"/>
      <c r="AO105" s="485"/>
      <c r="AP105" s="485"/>
      <c r="AQ105" s="180"/>
      <c r="AR105" s="180"/>
      <c r="AS105" s="180"/>
      <c r="AT105" s="180"/>
    </row>
    <row r="106" spans="2:46" ht="22.5" hidden="1" customHeight="1" x14ac:dyDescent="0.2">
      <c r="B106" s="105"/>
      <c r="C106" s="105"/>
      <c r="D106" s="105"/>
      <c r="E106" s="29"/>
      <c r="F106" s="86"/>
      <c r="G106" s="86"/>
      <c r="H106" s="86"/>
      <c r="I106" s="86"/>
      <c r="J106" s="86"/>
      <c r="K106" s="86"/>
      <c r="L106" s="86"/>
      <c r="M106" s="86"/>
      <c r="N106" s="86"/>
      <c r="O106" s="86"/>
      <c r="P106" s="86"/>
      <c r="Q106" s="105"/>
      <c r="R106" s="105"/>
      <c r="S106" s="105"/>
      <c r="T106" s="105"/>
      <c r="U106" s="105"/>
      <c r="V106" s="105"/>
      <c r="W106" s="41"/>
      <c r="X106" s="41"/>
      <c r="Y106" s="484"/>
      <c r="Z106" s="484"/>
      <c r="AA106" s="484"/>
      <c r="AB106" s="484"/>
      <c r="AC106" s="484"/>
      <c r="AD106" s="484"/>
      <c r="AE106" s="484"/>
      <c r="AF106" s="484"/>
      <c r="AG106" s="484"/>
      <c r="AH106" s="484"/>
      <c r="AI106" s="484"/>
      <c r="AJ106" s="484"/>
      <c r="AK106" s="486"/>
      <c r="AL106" s="486"/>
      <c r="AM106" s="486"/>
      <c r="AN106" s="486"/>
      <c r="AO106" s="486"/>
      <c r="AP106" s="486"/>
      <c r="AQ106" s="180"/>
      <c r="AR106" s="180"/>
      <c r="AS106" s="180"/>
      <c r="AT106" s="180"/>
    </row>
    <row r="107" spans="2:46" ht="15.2" hidden="1" customHeight="1" x14ac:dyDescent="0.2">
      <c r="B107" s="502" t="s">
        <v>259</v>
      </c>
      <c r="C107" s="503"/>
      <c r="D107" s="503"/>
      <c r="E107" s="503"/>
      <c r="F107" s="504"/>
      <c r="G107" s="454" t="s">
        <v>336</v>
      </c>
      <c r="H107" s="455"/>
      <c r="I107" s="456"/>
      <c r="J107" s="454" t="s">
        <v>337</v>
      </c>
      <c r="K107" s="455"/>
      <c r="L107" s="456"/>
      <c r="M107" s="454" t="s">
        <v>338</v>
      </c>
      <c r="N107" s="455"/>
      <c r="O107" s="456"/>
      <c r="P107" s="454" t="s">
        <v>339</v>
      </c>
      <c r="Q107" s="455"/>
      <c r="R107" s="456"/>
      <c r="S107" s="454" t="s">
        <v>340</v>
      </c>
      <c r="T107" s="455"/>
      <c r="U107" s="456"/>
      <c r="V107" s="454" t="s">
        <v>341</v>
      </c>
      <c r="W107" s="455"/>
      <c r="X107" s="456"/>
      <c r="Y107" s="454" t="s">
        <v>342</v>
      </c>
      <c r="Z107" s="455"/>
      <c r="AA107" s="456"/>
      <c r="AB107" s="454" t="s">
        <v>343</v>
      </c>
      <c r="AC107" s="455"/>
      <c r="AD107" s="456"/>
      <c r="AE107" s="454" t="s">
        <v>344</v>
      </c>
      <c r="AF107" s="455"/>
      <c r="AG107" s="456"/>
      <c r="AH107" s="454" t="s">
        <v>345</v>
      </c>
      <c r="AI107" s="455"/>
      <c r="AJ107" s="456"/>
      <c r="AK107" s="496" t="s">
        <v>258</v>
      </c>
      <c r="AL107" s="497"/>
      <c r="AM107" s="497"/>
      <c r="AN107" s="497"/>
      <c r="AO107" s="497"/>
      <c r="AP107" s="498"/>
      <c r="AQ107" s="180"/>
      <c r="AR107" s="180"/>
      <c r="AS107" s="180"/>
      <c r="AT107" s="180"/>
    </row>
    <row r="108" spans="2:46" ht="15.2" hidden="1" customHeight="1" x14ac:dyDescent="0.2">
      <c r="B108" s="505"/>
      <c r="C108" s="506"/>
      <c r="D108" s="506"/>
      <c r="E108" s="506"/>
      <c r="F108" s="507"/>
      <c r="G108" s="508" t="str">
        <f>IF(AH101="","",IF(AH101&gt;(TravelAdvance!$S$13-1),"",AH101+1))</f>
        <v/>
      </c>
      <c r="H108" s="509"/>
      <c r="I108" s="510"/>
      <c r="J108" s="508" t="str">
        <f>IF(G108="","",IF(G108&gt;(TravelAdvance!$S$13-1),"",G108+1))</f>
        <v/>
      </c>
      <c r="K108" s="509"/>
      <c r="L108" s="510"/>
      <c r="M108" s="508" t="str">
        <f>IF(J108="","",IF(J108&gt;(TravelAdvance!$S$13-1),"",J108+1))</f>
        <v/>
      </c>
      <c r="N108" s="509"/>
      <c r="O108" s="510"/>
      <c r="P108" s="508" t="str">
        <f>IF(M108="","",IF(M108&gt;(TravelAdvance!$S$13-1),"",M108+1))</f>
        <v/>
      </c>
      <c r="Q108" s="509"/>
      <c r="R108" s="510"/>
      <c r="S108" s="508" t="str">
        <f>IF(P108="","",IF(P108&gt;(TravelAdvance!$S$13-1),"",P108+1))</f>
        <v/>
      </c>
      <c r="T108" s="509"/>
      <c r="U108" s="510"/>
      <c r="V108" s="508" t="str">
        <f>IF(S108="","",IF(S108&gt;(TravelAdvance!$S$13-1),"",S108+1))</f>
        <v/>
      </c>
      <c r="W108" s="509"/>
      <c r="X108" s="510"/>
      <c r="Y108" s="508" t="str">
        <f>IF(V108="","",IF(V108&gt;(TravelAdvance!$S$13-1),"",V108+1))</f>
        <v/>
      </c>
      <c r="Z108" s="509"/>
      <c r="AA108" s="510"/>
      <c r="AB108" s="508" t="str">
        <f>IF(Y108="","",IF(Y108&gt;(TravelAdvance!$S$13-1),"",Y108+1))</f>
        <v/>
      </c>
      <c r="AC108" s="509"/>
      <c r="AD108" s="510"/>
      <c r="AE108" s="508" t="str">
        <f>IF(AB108="","",IF(AB108&gt;(TravelAdvance!$S$13-1),"",AB108+1))</f>
        <v/>
      </c>
      <c r="AF108" s="509"/>
      <c r="AG108" s="510"/>
      <c r="AH108" s="508" t="str">
        <f>IF(AE108="","",IF(AE108&gt;(TravelAdvance!$S$13-1),"",AE108+1))</f>
        <v/>
      </c>
      <c r="AI108" s="509"/>
      <c r="AJ108" s="510"/>
      <c r="AK108" s="499"/>
      <c r="AL108" s="500"/>
      <c r="AM108" s="500"/>
      <c r="AN108" s="500"/>
      <c r="AO108" s="500"/>
      <c r="AP108" s="501"/>
      <c r="AQ108" s="180"/>
      <c r="AR108" s="180"/>
      <c r="AS108" s="180"/>
      <c r="AT108" s="180"/>
    </row>
    <row r="109" spans="2:46" ht="15.2" hidden="1" customHeight="1" x14ac:dyDescent="0.25">
      <c r="B109" s="490" t="s">
        <v>108</v>
      </c>
      <c r="C109" s="491"/>
      <c r="D109" s="491"/>
      <c r="E109" s="491"/>
      <c r="F109" s="492"/>
      <c r="G109" s="487"/>
      <c r="H109" s="488"/>
      <c r="I109" s="489"/>
      <c r="J109" s="487"/>
      <c r="K109" s="488"/>
      <c r="L109" s="489"/>
      <c r="M109" s="487"/>
      <c r="N109" s="488"/>
      <c r="O109" s="489"/>
      <c r="P109" s="487"/>
      <c r="Q109" s="488"/>
      <c r="R109" s="489"/>
      <c r="S109" s="487"/>
      <c r="T109" s="488"/>
      <c r="U109" s="489"/>
      <c r="V109" s="487"/>
      <c r="W109" s="488"/>
      <c r="X109" s="489"/>
      <c r="Y109" s="487"/>
      <c r="Z109" s="488"/>
      <c r="AA109" s="489"/>
      <c r="AB109" s="487"/>
      <c r="AC109" s="488"/>
      <c r="AD109" s="489"/>
      <c r="AE109" s="487"/>
      <c r="AF109" s="488"/>
      <c r="AG109" s="489"/>
      <c r="AH109" s="487"/>
      <c r="AI109" s="488"/>
      <c r="AJ109" s="489"/>
      <c r="AK109" s="493">
        <f>SUM(G109:AJ109)</f>
        <v>0</v>
      </c>
      <c r="AL109" s="494"/>
      <c r="AM109" s="494"/>
      <c r="AN109" s="494"/>
      <c r="AO109" s="494"/>
      <c r="AP109" s="495"/>
      <c r="AQ109" s="180"/>
      <c r="AR109" s="180"/>
      <c r="AS109" s="180"/>
      <c r="AT109" s="180"/>
    </row>
    <row r="110" spans="2:46" ht="15.2" hidden="1" customHeight="1" x14ac:dyDescent="0.25">
      <c r="B110" s="490" t="s">
        <v>257</v>
      </c>
      <c r="C110" s="491"/>
      <c r="D110" s="491"/>
      <c r="E110" s="491"/>
      <c r="F110" s="492"/>
      <c r="G110" s="487"/>
      <c r="H110" s="488"/>
      <c r="I110" s="489"/>
      <c r="J110" s="487"/>
      <c r="K110" s="488"/>
      <c r="L110" s="489"/>
      <c r="M110" s="487"/>
      <c r="N110" s="488"/>
      <c r="O110" s="489"/>
      <c r="P110" s="487"/>
      <c r="Q110" s="488"/>
      <c r="R110" s="489"/>
      <c r="S110" s="487"/>
      <c r="T110" s="488"/>
      <c r="U110" s="489"/>
      <c r="V110" s="487"/>
      <c r="W110" s="488"/>
      <c r="X110" s="489"/>
      <c r="Y110" s="487"/>
      <c r="Z110" s="488"/>
      <c r="AA110" s="489"/>
      <c r="AB110" s="487"/>
      <c r="AC110" s="488"/>
      <c r="AD110" s="489"/>
      <c r="AE110" s="487"/>
      <c r="AF110" s="488"/>
      <c r="AG110" s="489"/>
      <c r="AH110" s="487"/>
      <c r="AI110" s="488"/>
      <c r="AJ110" s="489"/>
      <c r="AK110" s="493">
        <f t="shared" ref="AK110:AK111" si="2">SUM(G110:AJ110)</f>
        <v>0</v>
      </c>
      <c r="AL110" s="494"/>
      <c r="AM110" s="494"/>
      <c r="AN110" s="494"/>
      <c r="AO110" s="494"/>
      <c r="AP110" s="495"/>
      <c r="AQ110" s="180"/>
      <c r="AR110" s="180"/>
      <c r="AS110" s="180"/>
      <c r="AT110" s="180"/>
    </row>
    <row r="111" spans="2:46" ht="15.2" hidden="1" customHeight="1" x14ac:dyDescent="0.25">
      <c r="B111" s="490" t="s">
        <v>110</v>
      </c>
      <c r="C111" s="491"/>
      <c r="D111" s="491"/>
      <c r="E111" s="491"/>
      <c r="F111" s="492"/>
      <c r="G111" s="487"/>
      <c r="H111" s="488"/>
      <c r="I111" s="489"/>
      <c r="J111" s="487"/>
      <c r="K111" s="488"/>
      <c r="L111" s="489"/>
      <c r="M111" s="487"/>
      <c r="N111" s="488"/>
      <c r="O111" s="489"/>
      <c r="P111" s="487"/>
      <c r="Q111" s="488"/>
      <c r="R111" s="489"/>
      <c r="S111" s="487"/>
      <c r="T111" s="488"/>
      <c r="U111" s="489"/>
      <c r="V111" s="487"/>
      <c r="W111" s="488"/>
      <c r="X111" s="489"/>
      <c r="Y111" s="487"/>
      <c r="Z111" s="488"/>
      <c r="AA111" s="489"/>
      <c r="AB111" s="487"/>
      <c r="AC111" s="488"/>
      <c r="AD111" s="489"/>
      <c r="AE111" s="487"/>
      <c r="AF111" s="488"/>
      <c r="AG111" s="489"/>
      <c r="AH111" s="487"/>
      <c r="AI111" s="488"/>
      <c r="AJ111" s="489"/>
      <c r="AK111" s="493">
        <f t="shared" si="2"/>
        <v>0</v>
      </c>
      <c r="AL111" s="494"/>
      <c r="AM111" s="494"/>
      <c r="AN111" s="494"/>
      <c r="AO111" s="494"/>
      <c r="AP111" s="495"/>
      <c r="AQ111" s="180"/>
      <c r="AR111" s="180"/>
      <c r="AS111" s="180"/>
      <c r="AT111" s="180"/>
    </row>
    <row r="112" spans="2:46" ht="15.2" hidden="1" customHeight="1" x14ac:dyDescent="0.2">
      <c r="B112" s="29"/>
      <c r="C112" s="105"/>
      <c r="D112" s="105"/>
      <c r="E112" s="29"/>
      <c r="F112" s="86"/>
      <c r="G112" s="86"/>
      <c r="H112" s="86"/>
      <c r="I112" s="86"/>
      <c r="J112" s="86"/>
      <c r="K112" s="86"/>
      <c r="L112" s="86"/>
      <c r="M112" s="86"/>
      <c r="N112" s="86"/>
      <c r="O112" s="86"/>
      <c r="P112" s="86"/>
      <c r="Q112" s="105"/>
      <c r="R112" s="105"/>
      <c r="S112" s="105"/>
      <c r="T112" s="105"/>
      <c r="U112" s="105"/>
      <c r="V112" s="105"/>
      <c r="W112" s="41"/>
      <c r="X112" s="41"/>
      <c r="Y112" s="483" t="s">
        <v>351</v>
      </c>
      <c r="Z112" s="483"/>
      <c r="AA112" s="483"/>
      <c r="AB112" s="483"/>
      <c r="AC112" s="483"/>
      <c r="AD112" s="483"/>
      <c r="AE112" s="483"/>
      <c r="AF112" s="483"/>
      <c r="AG112" s="483"/>
      <c r="AH112" s="483"/>
      <c r="AI112" s="483"/>
      <c r="AJ112" s="483"/>
      <c r="AK112" s="485">
        <f>SUM(AK109:AP111)</f>
        <v>0</v>
      </c>
      <c r="AL112" s="485"/>
      <c r="AM112" s="485"/>
      <c r="AN112" s="485"/>
      <c r="AO112" s="485"/>
      <c r="AP112" s="485"/>
      <c r="AQ112" s="180"/>
      <c r="AR112" s="180"/>
      <c r="AS112" s="180"/>
      <c r="AT112" s="180"/>
    </row>
    <row r="113" spans="2:46" ht="9.75" hidden="1" customHeight="1" x14ac:dyDescent="0.2">
      <c r="B113" s="105"/>
      <c r="C113" s="105"/>
      <c r="D113" s="105"/>
      <c r="E113" s="29"/>
      <c r="F113" s="86"/>
      <c r="G113" s="86"/>
      <c r="H113" s="86"/>
      <c r="I113" s="86"/>
      <c r="J113" s="86"/>
      <c r="K113" s="86"/>
      <c r="L113" s="86"/>
      <c r="M113" s="86"/>
      <c r="N113" s="86"/>
      <c r="O113" s="86"/>
      <c r="P113" s="86"/>
      <c r="Q113" s="105"/>
      <c r="R113" s="105"/>
      <c r="S113" s="105"/>
      <c r="T113" s="105"/>
      <c r="U113" s="105"/>
      <c r="V113" s="105"/>
      <c r="W113" s="41"/>
      <c r="X113" s="41"/>
      <c r="Y113" s="484"/>
      <c r="Z113" s="484"/>
      <c r="AA113" s="484"/>
      <c r="AB113" s="484"/>
      <c r="AC113" s="484"/>
      <c r="AD113" s="484"/>
      <c r="AE113" s="484"/>
      <c r="AF113" s="484"/>
      <c r="AG113" s="484"/>
      <c r="AH113" s="484"/>
      <c r="AI113" s="484"/>
      <c r="AJ113" s="484"/>
      <c r="AK113" s="486"/>
      <c r="AL113" s="486"/>
      <c r="AM113" s="486"/>
      <c r="AN113" s="486"/>
      <c r="AO113" s="486"/>
      <c r="AP113" s="486"/>
      <c r="AQ113" s="180"/>
      <c r="AR113" s="180"/>
      <c r="AS113" s="180"/>
      <c r="AT113" s="180"/>
    </row>
    <row r="114" spans="2:46" ht="21.75" hidden="1" customHeight="1" x14ac:dyDescent="0.2">
      <c r="B114" s="105"/>
      <c r="C114" s="105"/>
      <c r="D114" s="105"/>
      <c r="E114" s="29"/>
      <c r="F114" s="86"/>
      <c r="G114" s="86"/>
      <c r="H114" s="86"/>
      <c r="I114" s="86"/>
      <c r="J114" s="86"/>
      <c r="K114" s="86"/>
      <c r="L114" s="86"/>
      <c r="M114" s="86"/>
      <c r="N114" s="86"/>
      <c r="O114" s="86"/>
      <c r="P114" s="86"/>
      <c r="Q114" s="105"/>
      <c r="R114" s="105"/>
      <c r="S114" s="105"/>
      <c r="T114" s="105"/>
      <c r="U114" s="105"/>
      <c r="V114" s="105"/>
      <c r="W114" s="41"/>
      <c r="X114" s="41"/>
      <c r="Y114" s="42"/>
      <c r="Z114" s="141"/>
      <c r="AA114" s="484" t="s">
        <v>438</v>
      </c>
      <c r="AB114" s="484"/>
      <c r="AC114" s="484"/>
      <c r="AD114" s="484"/>
      <c r="AE114" s="484"/>
      <c r="AF114" s="484"/>
      <c r="AG114" s="484"/>
      <c r="AH114" s="484"/>
      <c r="AI114" s="484"/>
      <c r="AJ114" s="484"/>
      <c r="AK114" s="486">
        <f>+AK94+AK105+AK112</f>
        <v>0</v>
      </c>
      <c r="AL114" s="486"/>
      <c r="AM114" s="486"/>
      <c r="AN114" s="486"/>
      <c r="AO114" s="486"/>
      <c r="AP114" s="486"/>
      <c r="AQ114" s="180"/>
      <c r="AR114" s="180"/>
      <c r="AS114" s="180"/>
      <c r="AT114" s="180"/>
    </row>
    <row r="115" spans="2:46" ht="36.75" hidden="1" customHeight="1" x14ac:dyDescent="0.2">
      <c r="B115" s="105"/>
      <c r="C115" s="105"/>
      <c r="D115" s="105"/>
      <c r="E115" s="29"/>
      <c r="F115" s="86"/>
      <c r="G115" s="86"/>
      <c r="H115" s="86"/>
      <c r="I115" s="86"/>
      <c r="J115" s="86"/>
      <c r="K115" s="86"/>
      <c r="L115" s="86"/>
      <c r="M115" s="86"/>
      <c r="N115" s="86"/>
      <c r="O115" s="86"/>
      <c r="P115" s="86"/>
      <c r="Q115" s="105"/>
      <c r="R115" s="105"/>
      <c r="S115" s="105"/>
      <c r="T115" s="105"/>
      <c r="U115" s="105"/>
      <c r="V115" s="105"/>
      <c r="W115" s="41"/>
      <c r="X115" s="41"/>
      <c r="Y115" s="42"/>
      <c r="Z115" s="141"/>
      <c r="AA115" s="141"/>
      <c r="AB115" s="178"/>
      <c r="AC115" s="178"/>
      <c r="AD115" s="178"/>
      <c r="AE115" s="178"/>
      <c r="AF115" s="178"/>
      <c r="AG115" s="178"/>
      <c r="AH115" s="178"/>
      <c r="AI115" s="178"/>
      <c r="AJ115" s="178"/>
      <c r="AK115" s="256"/>
      <c r="AL115" s="256"/>
      <c r="AM115" s="256"/>
      <c r="AN115" s="256"/>
      <c r="AO115" s="256"/>
      <c r="AP115" s="256"/>
      <c r="AQ115" s="180"/>
      <c r="AR115" s="180"/>
      <c r="AS115" s="180"/>
      <c r="AT115" s="180"/>
    </row>
    <row r="116" spans="2:46" ht="15.2" customHeight="1" x14ac:dyDescent="0.2">
      <c r="B116" s="259" t="s">
        <v>530</v>
      </c>
    </row>
    <row r="117" spans="2:46" ht="15.2" customHeight="1" x14ac:dyDescent="0.2"/>
    <row r="118" spans="2:46" ht="15.2" customHeight="1" x14ac:dyDescent="0.2"/>
    <row r="119" spans="2:46" ht="15.2" customHeight="1" x14ac:dyDescent="0.2"/>
    <row r="120" spans="2:46" ht="15.2" customHeight="1" x14ac:dyDescent="0.2"/>
    <row r="121" spans="2:46" ht="15.2" customHeight="1" x14ac:dyDescent="0.2"/>
    <row r="122" spans="2:46" ht="15.2" customHeight="1" x14ac:dyDescent="0.2"/>
    <row r="123" spans="2:46" ht="15.2" customHeight="1" x14ac:dyDescent="0.2"/>
    <row r="124" spans="2:46" ht="15.2" customHeight="1" x14ac:dyDescent="0.2"/>
    <row r="125" spans="2:46" ht="15.2" customHeight="1" x14ac:dyDescent="0.2"/>
    <row r="126" spans="2:46" ht="15.2" customHeight="1" x14ac:dyDescent="0.2"/>
    <row r="127" spans="2:46" ht="15.2" customHeight="1" x14ac:dyDescent="0.2"/>
    <row r="128" spans="2:46" ht="15.2" customHeight="1" x14ac:dyDescent="0.2"/>
    <row r="129" ht="15.2" customHeight="1" x14ac:dyDescent="0.2"/>
    <row r="130" ht="15.2" customHeight="1" x14ac:dyDescent="0.2"/>
    <row r="131" ht="15.2" customHeight="1" x14ac:dyDescent="0.2"/>
    <row r="132" ht="15.2" customHeight="1" x14ac:dyDescent="0.2"/>
    <row r="133" ht="15.2" customHeight="1" x14ac:dyDescent="0.2"/>
    <row r="134" ht="15.2" customHeight="1" x14ac:dyDescent="0.2"/>
    <row r="135" ht="15.2" customHeight="1" x14ac:dyDescent="0.2"/>
    <row r="136" ht="15.2" customHeight="1" x14ac:dyDescent="0.2"/>
    <row r="137" ht="15.2" customHeight="1" x14ac:dyDescent="0.2"/>
    <row r="138" ht="15.2" customHeight="1" x14ac:dyDescent="0.2"/>
    <row r="139" ht="15.2" customHeight="1" x14ac:dyDescent="0.2"/>
    <row r="140" ht="15.2" customHeight="1" x14ac:dyDescent="0.2"/>
    <row r="141" ht="15.2" customHeight="1" x14ac:dyDescent="0.2"/>
    <row r="142" ht="15.2" customHeight="1" x14ac:dyDescent="0.2"/>
    <row r="143" ht="15.2" customHeight="1" x14ac:dyDescent="0.2"/>
    <row r="144" ht="15.2" customHeight="1" x14ac:dyDescent="0.2"/>
    <row r="145" ht="15.2" customHeight="1" x14ac:dyDescent="0.2"/>
    <row r="146" ht="15.2" customHeight="1" x14ac:dyDescent="0.2"/>
    <row r="147" ht="15.2" customHeight="1" x14ac:dyDescent="0.2"/>
    <row r="148" ht="15.2" customHeight="1" x14ac:dyDescent="0.2"/>
    <row r="149" ht="15.2" customHeight="1" x14ac:dyDescent="0.2"/>
    <row r="150" ht="15.2" customHeight="1" x14ac:dyDescent="0.2"/>
    <row r="151" ht="15.2" customHeight="1" x14ac:dyDescent="0.2"/>
    <row r="152" ht="15.2" customHeight="1" x14ac:dyDescent="0.2"/>
    <row r="153" ht="15.2" customHeight="1" x14ac:dyDescent="0.2"/>
    <row r="154" ht="15.2" customHeight="1" x14ac:dyDescent="0.2"/>
    <row r="155" ht="15.2" customHeight="1" x14ac:dyDescent="0.2"/>
    <row r="156" ht="15.2" customHeight="1" x14ac:dyDescent="0.2"/>
    <row r="157" ht="15.2" customHeight="1" x14ac:dyDescent="0.2"/>
    <row r="158" ht="15.2" customHeight="1" x14ac:dyDescent="0.2"/>
    <row r="159" ht="15.2" customHeight="1" x14ac:dyDescent="0.2"/>
    <row r="160" ht="15.2" customHeight="1" x14ac:dyDescent="0.2"/>
    <row r="161" ht="15.2" customHeight="1" x14ac:dyDescent="0.2"/>
    <row r="162" ht="15.2" customHeight="1" x14ac:dyDescent="0.2"/>
    <row r="163" ht="15.2" customHeight="1" x14ac:dyDescent="0.2"/>
    <row r="164" ht="15.2" customHeight="1" x14ac:dyDescent="0.2"/>
    <row r="165" ht="15.2" customHeight="1" x14ac:dyDescent="0.2"/>
    <row r="166" ht="15.2" customHeight="1" x14ac:dyDescent="0.2"/>
    <row r="167" ht="15.2" customHeight="1" x14ac:dyDescent="0.2"/>
    <row r="168" ht="15.2" customHeight="1" x14ac:dyDescent="0.2"/>
    <row r="169" ht="15.2" customHeight="1" x14ac:dyDescent="0.2"/>
    <row r="170" ht="15.2" customHeight="1" x14ac:dyDescent="0.2"/>
    <row r="171" ht="15.2" customHeight="1" x14ac:dyDescent="0.2"/>
    <row r="172" ht="15.2" customHeight="1" x14ac:dyDescent="0.2"/>
    <row r="173" ht="15.2" customHeight="1" x14ac:dyDescent="0.2"/>
    <row r="174" ht="15.2" customHeight="1" x14ac:dyDescent="0.2"/>
    <row r="175" ht="15.2" customHeight="1" x14ac:dyDescent="0.2"/>
    <row r="176" ht="15.2" customHeight="1" x14ac:dyDescent="0.2"/>
    <row r="177" ht="15.2" customHeight="1" x14ac:dyDescent="0.2"/>
    <row r="178" ht="15.2" customHeight="1" x14ac:dyDescent="0.2"/>
    <row r="179" ht="15.2" customHeight="1" x14ac:dyDescent="0.2"/>
    <row r="180" ht="15.2" customHeight="1" x14ac:dyDescent="0.2"/>
    <row r="181" ht="15.2" customHeight="1" x14ac:dyDescent="0.2"/>
    <row r="182" ht="15.2" customHeight="1" x14ac:dyDescent="0.2"/>
    <row r="183" ht="15.2" customHeight="1" x14ac:dyDescent="0.2"/>
    <row r="184" ht="15.2" customHeight="1" x14ac:dyDescent="0.2"/>
    <row r="185" ht="15.2" customHeight="1" x14ac:dyDescent="0.2"/>
    <row r="186" ht="15.2" customHeight="1" x14ac:dyDescent="0.2"/>
    <row r="187" ht="15.2" customHeight="1" x14ac:dyDescent="0.2"/>
    <row r="188" ht="15.2" customHeight="1" x14ac:dyDescent="0.2"/>
    <row r="189" ht="15.2" customHeight="1" x14ac:dyDescent="0.2"/>
    <row r="190" ht="15.2" customHeight="1" x14ac:dyDescent="0.2"/>
    <row r="191" ht="15.2" customHeight="1" x14ac:dyDescent="0.2"/>
    <row r="192" ht="15.2" customHeight="1" x14ac:dyDescent="0.2"/>
    <row r="193" ht="15.2" customHeight="1" x14ac:dyDescent="0.2"/>
    <row r="194" ht="15.2" customHeight="1" x14ac:dyDescent="0.2"/>
    <row r="195" ht="15.2" customHeight="1" x14ac:dyDescent="0.2"/>
    <row r="196" ht="15.2" customHeight="1" x14ac:dyDescent="0.2"/>
    <row r="197" ht="15.2" customHeight="1" x14ac:dyDescent="0.2"/>
    <row r="198" ht="15.2" customHeight="1" x14ac:dyDescent="0.2"/>
    <row r="199" ht="15.2" customHeight="1" x14ac:dyDescent="0.2"/>
    <row r="200" ht="15.2" customHeight="1" x14ac:dyDescent="0.2"/>
    <row r="201" ht="15.2" customHeight="1" x14ac:dyDescent="0.2"/>
    <row r="202" ht="15.2" customHeight="1" x14ac:dyDescent="0.2"/>
    <row r="203" ht="15.2" customHeight="1" x14ac:dyDescent="0.2"/>
    <row r="204" ht="15.2" customHeight="1" x14ac:dyDescent="0.2"/>
    <row r="205" ht="15.2" customHeight="1" x14ac:dyDescent="0.2"/>
    <row r="206" ht="15.2" customHeight="1" x14ac:dyDescent="0.2"/>
    <row r="207" ht="15.2" customHeight="1" x14ac:dyDescent="0.2"/>
    <row r="208" ht="15.2" customHeight="1" x14ac:dyDescent="0.2"/>
    <row r="209" ht="15.2" customHeight="1" x14ac:dyDescent="0.2"/>
    <row r="210" ht="15.2" customHeight="1" x14ac:dyDescent="0.2"/>
    <row r="211" ht="15.2" customHeight="1" x14ac:dyDescent="0.2"/>
    <row r="212" ht="15.2" customHeight="1" x14ac:dyDescent="0.2"/>
    <row r="213" ht="15.2" customHeight="1" x14ac:dyDescent="0.2"/>
    <row r="214" ht="15.2" customHeight="1" x14ac:dyDescent="0.2"/>
    <row r="215" ht="15.2" customHeight="1" x14ac:dyDescent="0.2"/>
    <row r="216" ht="15.2" customHeight="1" x14ac:dyDescent="0.2"/>
    <row r="217" ht="15.2" customHeight="1" x14ac:dyDescent="0.2"/>
    <row r="218" ht="15.2" customHeight="1" x14ac:dyDescent="0.2"/>
    <row r="219" ht="15.2" customHeight="1" x14ac:dyDescent="0.2"/>
    <row r="220" ht="15.2" customHeight="1" x14ac:dyDescent="0.2"/>
    <row r="221" ht="15.2" customHeight="1" x14ac:dyDescent="0.2"/>
    <row r="222" ht="15.2" customHeight="1" x14ac:dyDescent="0.2"/>
    <row r="223" ht="15.2" customHeight="1" x14ac:dyDescent="0.2"/>
    <row r="224" ht="15.2" customHeight="1" x14ac:dyDescent="0.2"/>
    <row r="225" ht="15.2" customHeight="1" x14ac:dyDescent="0.2"/>
    <row r="226" ht="15.2" customHeight="1" x14ac:dyDescent="0.2"/>
    <row r="227" ht="15.2" customHeight="1" x14ac:dyDescent="0.2"/>
    <row r="228" ht="15.2" customHeight="1" x14ac:dyDescent="0.2"/>
    <row r="229" ht="15.2" customHeight="1" x14ac:dyDescent="0.2"/>
    <row r="230" ht="15.2" customHeight="1" x14ac:dyDescent="0.2"/>
    <row r="231" ht="15.2" customHeight="1" x14ac:dyDescent="0.2"/>
    <row r="232" ht="15.2" customHeight="1" x14ac:dyDescent="0.2"/>
    <row r="233" ht="15.2" customHeight="1" x14ac:dyDescent="0.2"/>
    <row r="234" ht="15.2" customHeight="1" x14ac:dyDescent="0.2"/>
    <row r="235" ht="15.2" customHeight="1" x14ac:dyDescent="0.2"/>
    <row r="236" ht="15.2" customHeight="1" x14ac:dyDescent="0.2"/>
    <row r="237" ht="15.2" customHeight="1" x14ac:dyDescent="0.2"/>
    <row r="238" ht="15.2" customHeight="1" x14ac:dyDescent="0.2"/>
    <row r="239" ht="15.2" customHeight="1" x14ac:dyDescent="0.2"/>
    <row r="240" ht="15.2" customHeight="1" x14ac:dyDescent="0.2"/>
    <row r="241" ht="15.2" customHeight="1" x14ac:dyDescent="0.2"/>
    <row r="242" ht="15.2" customHeight="1" x14ac:dyDescent="0.2"/>
    <row r="243" ht="15.2" customHeight="1" x14ac:dyDescent="0.2"/>
    <row r="244" ht="15.2" customHeight="1" x14ac:dyDescent="0.2"/>
    <row r="245" ht="15.2" customHeight="1" x14ac:dyDescent="0.2"/>
    <row r="246" ht="15.2" customHeight="1" x14ac:dyDescent="0.2"/>
    <row r="247" ht="15.2" customHeight="1" x14ac:dyDescent="0.2"/>
    <row r="248" ht="15.2" customHeight="1" x14ac:dyDescent="0.2"/>
    <row r="249" ht="15.2" customHeight="1" x14ac:dyDescent="0.2"/>
    <row r="250" ht="15.2" customHeight="1" x14ac:dyDescent="0.2"/>
    <row r="251" ht="15.2" customHeight="1" x14ac:dyDescent="0.2"/>
    <row r="252" ht="15.2" customHeight="1" x14ac:dyDescent="0.2"/>
    <row r="253" ht="15.2" customHeight="1" x14ac:dyDescent="0.2"/>
    <row r="254" ht="15.2" customHeight="1" x14ac:dyDescent="0.2"/>
    <row r="255" ht="15.2" customHeight="1" x14ac:dyDescent="0.2"/>
    <row r="256" ht="15.2" customHeight="1" x14ac:dyDescent="0.2"/>
    <row r="257" ht="15.2" customHeight="1" x14ac:dyDescent="0.2"/>
    <row r="258" ht="15.2" customHeight="1" x14ac:dyDescent="0.2"/>
    <row r="259" ht="15.2" customHeight="1" x14ac:dyDescent="0.2"/>
    <row r="260" ht="15.2" customHeight="1" x14ac:dyDescent="0.2"/>
    <row r="261" ht="15.2" customHeight="1" x14ac:dyDescent="0.2"/>
    <row r="262" ht="15.2" customHeight="1" x14ac:dyDescent="0.2"/>
    <row r="263" ht="15.2" customHeight="1" x14ac:dyDescent="0.2"/>
    <row r="264" ht="15.2" customHeight="1" x14ac:dyDescent="0.2"/>
    <row r="265" ht="15.2" customHeight="1" x14ac:dyDescent="0.2"/>
    <row r="266" ht="15.2" customHeight="1" x14ac:dyDescent="0.2"/>
    <row r="267" ht="15.2" customHeight="1" x14ac:dyDescent="0.2"/>
    <row r="268" ht="15.2" customHeight="1" x14ac:dyDescent="0.2"/>
    <row r="269" ht="15.2" customHeight="1" x14ac:dyDescent="0.2"/>
    <row r="270" ht="15.2" customHeight="1" x14ac:dyDescent="0.2"/>
    <row r="271" ht="15.2" customHeight="1" x14ac:dyDescent="0.2"/>
    <row r="272" ht="15.2" customHeight="1" x14ac:dyDescent="0.2"/>
    <row r="273" ht="15.2" customHeight="1" x14ac:dyDescent="0.2"/>
    <row r="274" ht="15.2" customHeight="1" x14ac:dyDescent="0.2"/>
    <row r="275" ht="15.2" customHeight="1" x14ac:dyDescent="0.2"/>
    <row r="276" ht="15.2" customHeight="1" x14ac:dyDescent="0.2"/>
    <row r="277" ht="15.2" customHeight="1" x14ac:dyDescent="0.2"/>
    <row r="278" ht="15.2" customHeight="1" x14ac:dyDescent="0.2"/>
    <row r="279" ht="15.2" customHeight="1" x14ac:dyDescent="0.2"/>
    <row r="280" ht="15.2" customHeight="1" x14ac:dyDescent="0.2"/>
    <row r="281" ht="15.2" customHeight="1" x14ac:dyDescent="0.2"/>
    <row r="282" ht="15.2" customHeight="1" x14ac:dyDescent="0.2"/>
    <row r="283" ht="15.2" customHeight="1" x14ac:dyDescent="0.2"/>
    <row r="284" ht="15.2" customHeight="1" x14ac:dyDescent="0.2"/>
    <row r="285" ht="15.2" customHeight="1" x14ac:dyDescent="0.2"/>
    <row r="286" ht="15.2" customHeight="1" x14ac:dyDescent="0.2"/>
    <row r="287" ht="25.15" customHeight="1" x14ac:dyDescent="0.2"/>
  </sheetData>
  <sheetProtection algorithmName="SHA-512" hashValue="1lC1AeW7v6QMlw35DKdgBJIm7PaucxET6vBUQSOK8T5kI9RYSIsn2eTDiFDYep3fSQJ6ZCqCwx2z6EPXpkwCAA==" saltValue="7VB3gZj0KC5FIyYDKQLAAg==" spinCount="100000" sheet="1" formatColumns="0" formatRows="0"/>
  <mergeCells count="413">
    <mergeCell ref="AF70:AK70"/>
    <mergeCell ref="AF71:AK71"/>
    <mergeCell ref="AF72:AK72"/>
    <mergeCell ref="AF73:AK73"/>
    <mergeCell ref="AF74:AK74"/>
    <mergeCell ref="AF75:AK75"/>
    <mergeCell ref="AF76:AK76"/>
    <mergeCell ref="AF77:AK77"/>
    <mergeCell ref="AF78:AK78"/>
    <mergeCell ref="Q74:AE74"/>
    <mergeCell ref="Q75:AE75"/>
    <mergeCell ref="Q76:AE76"/>
    <mergeCell ref="Q77:AE77"/>
    <mergeCell ref="Q78:AE78"/>
    <mergeCell ref="Q79:AE79"/>
    <mergeCell ref="AF44:AK44"/>
    <mergeCell ref="AF45:AK45"/>
    <mergeCell ref="AF46:AK46"/>
    <mergeCell ref="AF47:AK47"/>
    <mergeCell ref="AF48:AK48"/>
    <mergeCell ref="AF50:AK50"/>
    <mergeCell ref="AF60:AK60"/>
    <mergeCell ref="AF61:AK61"/>
    <mergeCell ref="AF62:AK62"/>
    <mergeCell ref="AF63:AK63"/>
    <mergeCell ref="AF64:AK64"/>
    <mergeCell ref="AF65:AK65"/>
    <mergeCell ref="AF66:AK66"/>
    <mergeCell ref="AF67:AK67"/>
    <mergeCell ref="AF68:AK68"/>
    <mergeCell ref="AF69:AK69"/>
    <mergeCell ref="Q65:AE65"/>
    <mergeCell ref="AF79:AK79"/>
    <mergeCell ref="B76:P76"/>
    <mergeCell ref="B77:P77"/>
    <mergeCell ref="B78:P78"/>
    <mergeCell ref="B79:P79"/>
    <mergeCell ref="Q44:AE44"/>
    <mergeCell ref="Q45:AE45"/>
    <mergeCell ref="Q46:AE46"/>
    <mergeCell ref="Q47:AE47"/>
    <mergeCell ref="Q48:AE48"/>
    <mergeCell ref="Q50:AE50"/>
    <mergeCell ref="Q60:AE60"/>
    <mergeCell ref="Q61:AE61"/>
    <mergeCell ref="Q62:AE62"/>
    <mergeCell ref="Q63:AE63"/>
    <mergeCell ref="Q64:AE64"/>
    <mergeCell ref="Q66:AE66"/>
    <mergeCell ref="Q67:AE67"/>
    <mergeCell ref="Q68:AE68"/>
    <mergeCell ref="Q69:AE69"/>
    <mergeCell ref="Q70:AE70"/>
    <mergeCell ref="Q71:AE71"/>
    <mergeCell ref="Q72:AE72"/>
    <mergeCell ref="Q73:AE73"/>
    <mergeCell ref="B73:P73"/>
    <mergeCell ref="AL75:AP75"/>
    <mergeCell ref="AL76:AP76"/>
    <mergeCell ref="AL78:AP78"/>
    <mergeCell ref="B44:P44"/>
    <mergeCell ref="B45:P45"/>
    <mergeCell ref="B46:P46"/>
    <mergeCell ref="B47:P47"/>
    <mergeCell ref="B48:P48"/>
    <mergeCell ref="B50:P50"/>
    <mergeCell ref="B60:P60"/>
    <mergeCell ref="B61:P61"/>
    <mergeCell ref="B62:P62"/>
    <mergeCell ref="B63:P63"/>
    <mergeCell ref="B64:P64"/>
    <mergeCell ref="B65:P65"/>
    <mergeCell ref="B66:P66"/>
    <mergeCell ref="B67:P67"/>
    <mergeCell ref="B68:P68"/>
    <mergeCell ref="B69:P69"/>
    <mergeCell ref="B70:P70"/>
    <mergeCell ref="B71:P71"/>
    <mergeCell ref="B72:P72"/>
    <mergeCell ref="B74:P74"/>
    <mergeCell ref="B75:P75"/>
    <mergeCell ref="AL66:AP66"/>
    <mergeCell ref="AL67:AP67"/>
    <mergeCell ref="AL68:AP68"/>
    <mergeCell ref="AL69:AP69"/>
    <mergeCell ref="AL70:AP70"/>
    <mergeCell ref="AL71:AP71"/>
    <mergeCell ref="AL72:AP72"/>
    <mergeCell ref="AL73:AP73"/>
    <mergeCell ref="AL74:AP74"/>
    <mergeCell ref="A1:AP1"/>
    <mergeCell ref="AS1:AW11"/>
    <mergeCell ref="A3:AP3"/>
    <mergeCell ref="A6:AE6"/>
    <mergeCell ref="AF6:AK6"/>
    <mergeCell ref="AL6:AP6"/>
    <mergeCell ref="A7:AE7"/>
    <mergeCell ref="AF7:AK7"/>
    <mergeCell ref="AL7:AP7"/>
    <mergeCell ref="A10:AP10"/>
    <mergeCell ref="B14:P14"/>
    <mergeCell ref="Q14:AE14"/>
    <mergeCell ref="AF14:AK14"/>
    <mergeCell ref="AL14:AP14"/>
    <mergeCell ref="B15:P15"/>
    <mergeCell ref="Q15:AE15"/>
    <mergeCell ref="AF15:AK15"/>
    <mergeCell ref="AL15:AP15"/>
    <mergeCell ref="A11:AP11"/>
    <mergeCell ref="B12:P12"/>
    <mergeCell ref="Q12:AE12"/>
    <mergeCell ref="AF12:AK12"/>
    <mergeCell ref="AL12:AP12"/>
    <mergeCell ref="B13:P13"/>
    <mergeCell ref="Q13:AE13"/>
    <mergeCell ref="AF13:AK13"/>
    <mergeCell ref="AL13:AP13"/>
    <mergeCell ref="B18:P18"/>
    <mergeCell ref="Q18:AE18"/>
    <mergeCell ref="AF18:AK18"/>
    <mergeCell ref="AL18:AP18"/>
    <mergeCell ref="B19:P19"/>
    <mergeCell ref="Q19:AE19"/>
    <mergeCell ref="AF19:AK19"/>
    <mergeCell ref="AL19:AP19"/>
    <mergeCell ref="B16:P16"/>
    <mergeCell ref="Q16:AE16"/>
    <mergeCell ref="AF16:AK16"/>
    <mergeCell ref="AL16:AP16"/>
    <mergeCell ref="B17:P17"/>
    <mergeCell ref="Q17:AE17"/>
    <mergeCell ref="AF17:AK17"/>
    <mergeCell ref="AL17:AP17"/>
    <mergeCell ref="B22:P22"/>
    <mergeCell ref="Q22:AE22"/>
    <mergeCell ref="AF22:AK22"/>
    <mergeCell ref="AL22:AP22"/>
    <mergeCell ref="Y23:AK24"/>
    <mergeCell ref="AL23:AP24"/>
    <mergeCell ref="B20:P20"/>
    <mergeCell ref="Q20:AE20"/>
    <mergeCell ref="AF20:AK20"/>
    <mergeCell ref="AL20:AP20"/>
    <mergeCell ref="B21:P21"/>
    <mergeCell ref="Q21:AE21"/>
    <mergeCell ref="AF21:AK21"/>
    <mergeCell ref="AL21:AP21"/>
    <mergeCell ref="B32:P32"/>
    <mergeCell ref="Q32:AE32"/>
    <mergeCell ref="AF32:AK32"/>
    <mergeCell ref="AL32:AP32"/>
    <mergeCell ref="B33:P33"/>
    <mergeCell ref="Q33:AE33"/>
    <mergeCell ref="AF33:AK33"/>
    <mergeCell ref="AL33:AP33"/>
    <mergeCell ref="B30:P30"/>
    <mergeCell ref="Q30:AE30"/>
    <mergeCell ref="AF30:AK30"/>
    <mergeCell ref="AL30:AP30"/>
    <mergeCell ref="B31:P31"/>
    <mergeCell ref="Q31:AE31"/>
    <mergeCell ref="AF31:AK31"/>
    <mergeCell ref="AL31:AP31"/>
    <mergeCell ref="B36:P36"/>
    <mergeCell ref="Q36:AE36"/>
    <mergeCell ref="AF36:AK36"/>
    <mergeCell ref="AL36:AP36"/>
    <mergeCell ref="B37:P37"/>
    <mergeCell ref="Q37:AE37"/>
    <mergeCell ref="AF37:AK37"/>
    <mergeCell ref="AL37:AP37"/>
    <mergeCell ref="B34:P34"/>
    <mergeCell ref="Q34:AE34"/>
    <mergeCell ref="AF34:AK34"/>
    <mergeCell ref="AL34:AP34"/>
    <mergeCell ref="B35:P35"/>
    <mergeCell ref="Q35:AE35"/>
    <mergeCell ref="AF35:AK35"/>
    <mergeCell ref="AL35:AP35"/>
    <mergeCell ref="B40:P40"/>
    <mergeCell ref="Q40:AE40"/>
    <mergeCell ref="AF40:AK40"/>
    <mergeCell ref="AL40:AP40"/>
    <mergeCell ref="B41:P41"/>
    <mergeCell ref="Q41:AE41"/>
    <mergeCell ref="AF41:AK41"/>
    <mergeCell ref="AL41:AP41"/>
    <mergeCell ref="B38:P38"/>
    <mergeCell ref="Q38:AE38"/>
    <mergeCell ref="AF38:AK38"/>
    <mergeCell ref="AL38:AP38"/>
    <mergeCell ref="B39:P39"/>
    <mergeCell ref="Q39:AE39"/>
    <mergeCell ref="AF39:AK39"/>
    <mergeCell ref="AL39:AP39"/>
    <mergeCell ref="AL44:AP44"/>
    <mergeCell ref="AL45:AP45"/>
    <mergeCell ref="AL46:AP46"/>
    <mergeCell ref="AL77:AP77"/>
    <mergeCell ref="AL79:AP79"/>
    <mergeCell ref="Q80:AK81"/>
    <mergeCell ref="AL80:AP81"/>
    <mergeCell ref="B42:P42"/>
    <mergeCell ref="Q42:AE42"/>
    <mergeCell ref="AF42:AK42"/>
    <mergeCell ref="AL42:AP42"/>
    <mergeCell ref="B43:P43"/>
    <mergeCell ref="Q43:AE43"/>
    <mergeCell ref="AF43:AK43"/>
    <mergeCell ref="AL43:AP43"/>
    <mergeCell ref="AL47:AP47"/>
    <mergeCell ref="AL48:AP48"/>
    <mergeCell ref="AL50:AP50"/>
    <mergeCell ref="AL60:AP60"/>
    <mergeCell ref="AL61:AP61"/>
    <mergeCell ref="AL62:AP62"/>
    <mergeCell ref="AL63:AP63"/>
    <mergeCell ref="AL64:AP64"/>
    <mergeCell ref="AL65:AP65"/>
    <mergeCell ref="Q82:AK83"/>
    <mergeCell ref="AL82:AP83"/>
    <mergeCell ref="K87:M87"/>
    <mergeCell ref="P87:R87"/>
    <mergeCell ref="V87:X87"/>
    <mergeCell ref="B89:F90"/>
    <mergeCell ref="G89:I89"/>
    <mergeCell ref="J89:L89"/>
    <mergeCell ref="M89:O89"/>
    <mergeCell ref="P89:R89"/>
    <mergeCell ref="AK89:AP90"/>
    <mergeCell ref="G90:I90"/>
    <mergeCell ref="J90:L90"/>
    <mergeCell ref="M90:O90"/>
    <mergeCell ref="P90:R90"/>
    <mergeCell ref="S90:U90"/>
    <mergeCell ref="V90:X90"/>
    <mergeCell ref="Y90:AA90"/>
    <mergeCell ref="AB90:AD90"/>
    <mergeCell ref="AE90:AG90"/>
    <mergeCell ref="S89:U89"/>
    <mergeCell ref="V89:X89"/>
    <mergeCell ref="Y89:AA89"/>
    <mergeCell ref="AB89:AD89"/>
    <mergeCell ref="AE89:AG89"/>
    <mergeCell ref="AH89:AJ89"/>
    <mergeCell ref="AH90:AJ90"/>
    <mergeCell ref="B91:F91"/>
    <mergeCell ref="G91:I91"/>
    <mergeCell ref="J91:L91"/>
    <mergeCell ref="M91:O91"/>
    <mergeCell ref="P91:R91"/>
    <mergeCell ref="S91:U91"/>
    <mergeCell ref="V91:X91"/>
    <mergeCell ref="Y91:AA91"/>
    <mergeCell ref="AB91:AD91"/>
    <mergeCell ref="AE91:AG91"/>
    <mergeCell ref="AH91:AJ91"/>
    <mergeCell ref="AK91:AP91"/>
    <mergeCell ref="B92:F92"/>
    <mergeCell ref="G92:I92"/>
    <mergeCell ref="J92:L92"/>
    <mergeCell ref="M92:O92"/>
    <mergeCell ref="P92:R92"/>
    <mergeCell ref="S92:U92"/>
    <mergeCell ref="V92:X92"/>
    <mergeCell ref="Y92:AA92"/>
    <mergeCell ref="AB92:AD92"/>
    <mergeCell ref="AE92:AG92"/>
    <mergeCell ref="AH92:AJ92"/>
    <mergeCell ref="AK92:AP92"/>
    <mergeCell ref="B93:F93"/>
    <mergeCell ref="G93:I93"/>
    <mergeCell ref="J93:L93"/>
    <mergeCell ref="M93:O93"/>
    <mergeCell ref="P93:R93"/>
    <mergeCell ref="AK93:AP93"/>
    <mergeCell ref="AB94:AJ95"/>
    <mergeCell ref="AK94:AP95"/>
    <mergeCell ref="B100:F101"/>
    <mergeCell ref="G100:I100"/>
    <mergeCell ref="J100:L100"/>
    <mergeCell ref="M100:O100"/>
    <mergeCell ref="P100:R100"/>
    <mergeCell ref="S100:U100"/>
    <mergeCell ref="V100:X100"/>
    <mergeCell ref="S93:U93"/>
    <mergeCell ref="V93:X93"/>
    <mergeCell ref="Y93:AA93"/>
    <mergeCell ref="AB93:AD93"/>
    <mergeCell ref="AE93:AG93"/>
    <mergeCell ref="AH93:AJ93"/>
    <mergeCell ref="Y100:AA100"/>
    <mergeCell ref="AB100:AD100"/>
    <mergeCell ref="AE100:AG100"/>
    <mergeCell ref="AH100:AJ100"/>
    <mergeCell ref="AK100:AP101"/>
    <mergeCell ref="G101:I101"/>
    <mergeCell ref="J101:L101"/>
    <mergeCell ref="M101:O101"/>
    <mergeCell ref="P101:R101"/>
    <mergeCell ref="S101:U101"/>
    <mergeCell ref="V101:X101"/>
    <mergeCell ref="Y101:AA101"/>
    <mergeCell ref="AB101:AD101"/>
    <mergeCell ref="AE101:AG101"/>
    <mergeCell ref="AH101:AJ101"/>
    <mergeCell ref="G102:I102"/>
    <mergeCell ref="J102:L102"/>
    <mergeCell ref="M102:O102"/>
    <mergeCell ref="P102:R102"/>
    <mergeCell ref="B104:F104"/>
    <mergeCell ref="G104:I104"/>
    <mergeCell ref="J104:L104"/>
    <mergeCell ref="M104:O104"/>
    <mergeCell ref="P104:R104"/>
    <mergeCell ref="S104:U104"/>
    <mergeCell ref="V104:X104"/>
    <mergeCell ref="AK102:AP102"/>
    <mergeCell ref="B103:F103"/>
    <mergeCell ref="G103:I103"/>
    <mergeCell ref="J103:L103"/>
    <mergeCell ref="M103:O103"/>
    <mergeCell ref="P103:R103"/>
    <mergeCell ref="S103:U103"/>
    <mergeCell ref="V103:X103"/>
    <mergeCell ref="Y103:AA103"/>
    <mergeCell ref="AB103:AD103"/>
    <mergeCell ref="S102:U102"/>
    <mergeCell ref="V102:X102"/>
    <mergeCell ref="Y102:AA102"/>
    <mergeCell ref="AB102:AD102"/>
    <mergeCell ref="AE102:AG102"/>
    <mergeCell ref="AH102:AJ102"/>
    <mergeCell ref="Y104:AA104"/>
    <mergeCell ref="AB104:AD104"/>
    <mergeCell ref="AE104:AG104"/>
    <mergeCell ref="AH104:AJ104"/>
    <mergeCell ref="AK104:AP104"/>
    <mergeCell ref="B102:F102"/>
    <mergeCell ref="AK109:AP109"/>
    <mergeCell ref="Y105:AJ106"/>
    <mergeCell ref="AK105:AP106"/>
    <mergeCell ref="AE103:AG103"/>
    <mergeCell ref="AH103:AJ103"/>
    <mergeCell ref="AK103:AP103"/>
    <mergeCell ref="AK107:AP108"/>
    <mergeCell ref="B107:F108"/>
    <mergeCell ref="G107:I107"/>
    <mergeCell ref="J107:L107"/>
    <mergeCell ref="M107:O107"/>
    <mergeCell ref="P107:R107"/>
    <mergeCell ref="S107:U107"/>
    <mergeCell ref="G108:I108"/>
    <mergeCell ref="J108:L108"/>
    <mergeCell ref="M108:O108"/>
    <mergeCell ref="P108:R108"/>
    <mergeCell ref="S108:U108"/>
    <mergeCell ref="V108:X108"/>
    <mergeCell ref="Y108:AA108"/>
    <mergeCell ref="AB108:AD108"/>
    <mergeCell ref="AE108:AG108"/>
    <mergeCell ref="AH108:AJ108"/>
    <mergeCell ref="V107:X107"/>
    <mergeCell ref="M110:O110"/>
    <mergeCell ref="P110:R110"/>
    <mergeCell ref="S110:U110"/>
    <mergeCell ref="AB107:AD107"/>
    <mergeCell ref="AE107:AG107"/>
    <mergeCell ref="AH107:AJ107"/>
    <mergeCell ref="V109:X109"/>
    <mergeCell ref="Y109:AA109"/>
    <mergeCell ref="AB109:AD109"/>
    <mergeCell ref="AE109:AG109"/>
    <mergeCell ref="AH109:AJ109"/>
    <mergeCell ref="Y107:AA107"/>
    <mergeCell ref="AA114:AJ114"/>
    <mergeCell ref="AK114:AP114"/>
    <mergeCell ref="V111:X111"/>
    <mergeCell ref="Y111:AA111"/>
    <mergeCell ref="AB111:AD111"/>
    <mergeCell ref="AE111:AG111"/>
    <mergeCell ref="AH111:AJ111"/>
    <mergeCell ref="AK111:AP111"/>
    <mergeCell ref="B111:F111"/>
    <mergeCell ref="G111:I111"/>
    <mergeCell ref="J111:L111"/>
    <mergeCell ref="M111:O111"/>
    <mergeCell ref="P111:R111"/>
    <mergeCell ref="S111:U111"/>
    <mergeCell ref="AL51:AP51"/>
    <mergeCell ref="Q51:AK51"/>
    <mergeCell ref="AL53:AP53"/>
    <mergeCell ref="B59:P59"/>
    <mergeCell ref="Q59:AE59"/>
    <mergeCell ref="AF59:AK59"/>
    <mergeCell ref="AL59:AP59"/>
    <mergeCell ref="Y112:AJ113"/>
    <mergeCell ref="AK112:AP113"/>
    <mergeCell ref="V110:X110"/>
    <mergeCell ref="Y110:AA110"/>
    <mergeCell ref="AB110:AD110"/>
    <mergeCell ref="B109:F109"/>
    <mergeCell ref="G109:I109"/>
    <mergeCell ref="J109:L109"/>
    <mergeCell ref="M109:O109"/>
    <mergeCell ref="P109:R109"/>
    <mergeCell ref="S109:U109"/>
    <mergeCell ref="AE110:AG110"/>
    <mergeCell ref="AH110:AJ110"/>
    <mergeCell ref="AK110:AP110"/>
    <mergeCell ref="B110:F110"/>
    <mergeCell ref="G110:I110"/>
    <mergeCell ref="J110:L110"/>
  </mergeCells>
  <conditionalFormatting sqref="A7">
    <cfRule type="containsBlanks" dxfId="42" priority="2">
      <formula>LEN(TRIM(A7))=0</formula>
    </cfRule>
  </conditionalFormatting>
  <conditionalFormatting sqref="AF7:AI7 AL7:AN7">
    <cfRule type="containsBlanks" dxfId="41" priority="1">
      <formula>LEN(TRIM(AF7))=0</formula>
    </cfRule>
  </conditionalFormatting>
  <dataValidations count="2">
    <dataValidation type="decimal" operator="greaterThan" allowBlank="1" showInputMessage="1" showErrorMessage="1" errorTitle="Per Diem Amount" error="Must enter dollar amount." sqref="G91:AE93 AH91:AH93 AK91:AK93 G102:AE104 AH102:AH104 AK102:AK104 G109:AE111 AH109:AH111 AK109:AK111" xr:uid="{00000000-0002-0000-0100-000000000000}">
      <formula1>0.01</formula1>
    </dataValidation>
    <dataValidation allowBlank="1" showInputMessage="1" showErrorMessage="1" promptTitle="Subsistence Amount" prompt="Enter total allowable meal subsistence amount for dates student/non-employee eligible for a per diem meal." sqref="AL60:AP79 AL31:AP50 AL55:AP58 AL13:AR22" xr:uid="{00000000-0002-0000-0100-000001000000}"/>
  </dataValidations>
  <pageMargins left="0.3" right="0.3" top="0.5" bottom="0.5" header="0.3" footer="0.2"/>
  <pageSetup scale="91" orientation="portrait" r:id="rId1"/>
  <headerFooter alignWithMargins="0">
    <oddFooter>&amp;L&amp;"Arial,Regular"&amp;8UNC Charlotte - Version 2.26.2024&amp;C&amp;"Arial,Regular"&amp;9LOG&amp;R&amp;"Arial,Regular"&amp;8MEAL ALLOWANCE LOG</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79998168889431442"/>
    <pageSetUpPr fitToPage="1"/>
  </sheetPr>
  <dimension ref="A1:AP100"/>
  <sheetViews>
    <sheetView showGridLines="0" tabSelected="1" zoomScaleNormal="100" workbookViewId="0">
      <selection sqref="A1:AM1"/>
    </sheetView>
  </sheetViews>
  <sheetFormatPr defaultColWidth="0" defaultRowHeight="12" zeroHeight="1" x14ac:dyDescent="0.2"/>
  <cols>
    <col min="1" max="23" width="2.42578125" style="105" customWidth="1"/>
    <col min="24" max="24" width="3.28515625" style="105" customWidth="1"/>
    <col min="25" max="42" width="2.42578125" style="105" customWidth="1"/>
    <col min="43" max="16384" width="9.140625" style="105" hidden="1"/>
  </cols>
  <sheetData>
    <row r="1" spans="1:39" ht="20.25" x14ac:dyDescent="0.2">
      <c r="A1" s="470" t="s">
        <v>734</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row>
    <row r="2" spans="1:39" ht="15.6" customHeight="1" x14ac:dyDescent="0.2">
      <c r="A2" s="614" t="s">
        <v>66</v>
      </c>
      <c r="B2" s="615"/>
      <c r="C2" s="615"/>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6"/>
      <c r="AL2" s="616"/>
      <c r="AM2" s="616"/>
    </row>
    <row r="3" spans="1:39" ht="6" customHeight="1" x14ac:dyDescent="0.2">
      <c r="B3" s="619"/>
      <c r="C3" s="619"/>
      <c r="D3" s="201"/>
      <c r="AA3" s="29" t="str">
        <f>IF($AL$4=Keywords!$H$5,Keywords!$X$30,"")</f>
        <v/>
      </c>
      <c r="AC3" s="35"/>
      <c r="AD3" s="35"/>
      <c r="AE3" s="35"/>
      <c r="AF3" s="35"/>
      <c r="AG3" s="35"/>
      <c r="AH3" s="35"/>
      <c r="AI3" s="35"/>
      <c r="AJ3" s="35"/>
      <c r="AK3" s="35"/>
      <c r="AL3" s="35"/>
      <c r="AM3" s="35"/>
    </row>
    <row r="4" spans="1:39" ht="15.75" customHeight="1" x14ac:dyDescent="0.2">
      <c r="B4" s="599" t="s">
        <v>31</v>
      </c>
      <c r="C4" s="553"/>
      <c r="D4" s="201" t="s">
        <v>724</v>
      </c>
      <c r="F4" s="200"/>
      <c r="AH4" s="343"/>
      <c r="AI4" s="35"/>
      <c r="AJ4" s="35"/>
      <c r="AK4" s="35"/>
      <c r="AL4" s="35"/>
      <c r="AM4" s="35"/>
    </row>
    <row r="5" spans="1:39" ht="16.5" customHeight="1" x14ac:dyDescent="0.2">
      <c r="A5" s="95" t="s">
        <v>142</v>
      </c>
      <c r="B5" s="95" t="s">
        <v>219</v>
      </c>
      <c r="H5" s="227" t="str">
        <f>IF(NOT(AD7=Keywords!B5),IF(OR(A7="",V7="",AD7="",A9="",E9="",V9="",AF9="",A11="",M11="",V11="",Y11="",A13="",M13="",S13="",Y13="",A15=""),Keywords!$X$31,""),IF(OR(A7="",AD7="",A9="",E9="",V9="",AF9="",A11="",M11="",V11="",Y11="",A13="",M13="",S13="",Y13="",A15=""),Keywords!$X$31,""))</f>
        <v>Please complete all fields below</v>
      </c>
      <c r="AF5" s="198"/>
      <c r="AH5" s="343"/>
      <c r="AI5" s="35"/>
      <c r="AJ5" s="35"/>
      <c r="AK5" s="35"/>
      <c r="AL5" s="35"/>
      <c r="AM5" s="35"/>
    </row>
    <row r="6" spans="1:39" x14ac:dyDescent="0.2">
      <c r="A6" s="454" t="s">
        <v>0</v>
      </c>
      <c r="B6" s="455"/>
      <c r="C6" s="455"/>
      <c r="D6" s="455"/>
      <c r="E6" s="455"/>
      <c r="F6" s="455"/>
      <c r="G6" s="455"/>
      <c r="H6" s="455"/>
      <c r="I6" s="455"/>
      <c r="J6" s="455"/>
      <c r="K6" s="455"/>
      <c r="L6" s="455"/>
      <c r="M6" s="455"/>
      <c r="N6" s="455"/>
      <c r="O6" s="455"/>
      <c r="P6" s="455"/>
      <c r="Q6" s="455"/>
      <c r="R6" s="455"/>
      <c r="S6" s="455"/>
      <c r="T6" s="455"/>
      <c r="U6" s="456"/>
      <c r="V6" s="449" t="s">
        <v>1</v>
      </c>
      <c r="W6" s="449"/>
      <c r="X6" s="449"/>
      <c r="Y6" s="449"/>
      <c r="Z6" s="449"/>
      <c r="AA6" s="449"/>
      <c r="AB6" s="449"/>
      <c r="AC6" s="449"/>
      <c r="AD6" s="449" t="s">
        <v>722</v>
      </c>
      <c r="AE6" s="449"/>
      <c r="AF6" s="449"/>
      <c r="AG6" s="449"/>
      <c r="AH6" s="449"/>
      <c r="AI6" s="449"/>
      <c r="AJ6" s="449"/>
      <c r="AK6" s="449"/>
      <c r="AL6" s="449"/>
      <c r="AM6" s="449"/>
    </row>
    <row r="7" spans="1:39" ht="21.75" x14ac:dyDescent="0.3">
      <c r="A7" s="617"/>
      <c r="B7" s="617"/>
      <c r="C7" s="617"/>
      <c r="D7" s="617"/>
      <c r="E7" s="617"/>
      <c r="F7" s="617"/>
      <c r="G7" s="617"/>
      <c r="H7" s="617"/>
      <c r="I7" s="617"/>
      <c r="J7" s="617"/>
      <c r="K7" s="617"/>
      <c r="L7" s="617"/>
      <c r="M7" s="617"/>
      <c r="N7" s="617"/>
      <c r="O7" s="617"/>
      <c r="P7" s="617"/>
      <c r="Q7" s="617"/>
      <c r="R7" s="617"/>
      <c r="S7" s="617"/>
      <c r="T7" s="617"/>
      <c r="U7" s="617"/>
      <c r="V7" s="617"/>
      <c r="W7" s="617"/>
      <c r="X7" s="617"/>
      <c r="Y7" s="617"/>
      <c r="Z7" s="617"/>
      <c r="AA7" s="617"/>
      <c r="AB7" s="617"/>
      <c r="AC7" s="617"/>
      <c r="AD7" s="468" t="s">
        <v>15</v>
      </c>
      <c r="AE7" s="468"/>
      <c r="AF7" s="468"/>
      <c r="AG7" s="468"/>
      <c r="AH7" s="468"/>
      <c r="AI7" s="468"/>
      <c r="AJ7" s="468"/>
      <c r="AK7" s="468"/>
      <c r="AL7" s="468"/>
      <c r="AM7" s="468"/>
    </row>
    <row r="8" spans="1:39" ht="15" customHeight="1" x14ac:dyDescent="0.2">
      <c r="A8" s="449" t="s">
        <v>3</v>
      </c>
      <c r="B8" s="449"/>
      <c r="C8" s="449"/>
      <c r="D8" s="449"/>
      <c r="E8" s="454" t="s">
        <v>4</v>
      </c>
      <c r="F8" s="455"/>
      <c r="G8" s="455"/>
      <c r="H8" s="455"/>
      <c r="I8" s="455"/>
      <c r="J8" s="455"/>
      <c r="K8" s="455"/>
      <c r="L8" s="455"/>
      <c r="M8" s="455"/>
      <c r="N8" s="455"/>
      <c r="O8" s="455"/>
      <c r="P8" s="455"/>
      <c r="Q8" s="455"/>
      <c r="R8" s="455"/>
      <c r="S8" s="455"/>
      <c r="T8" s="455"/>
      <c r="U8" s="456"/>
      <c r="V8" s="454" t="s">
        <v>5</v>
      </c>
      <c r="W8" s="455"/>
      <c r="X8" s="455"/>
      <c r="Y8" s="455"/>
      <c r="Z8" s="455"/>
      <c r="AA8" s="455"/>
      <c r="AB8" s="455"/>
      <c r="AC8" s="455"/>
      <c r="AD8" s="455"/>
      <c r="AE8" s="455"/>
      <c r="AF8" s="449" t="s">
        <v>417</v>
      </c>
      <c r="AG8" s="449"/>
      <c r="AH8" s="449"/>
      <c r="AI8" s="449"/>
      <c r="AJ8" s="449"/>
      <c r="AK8" s="449"/>
      <c r="AL8" s="449"/>
      <c r="AM8" s="449"/>
    </row>
    <row r="9" spans="1:39" ht="15.75" x14ac:dyDescent="0.25">
      <c r="A9" s="618"/>
      <c r="B9" s="618"/>
      <c r="C9" s="618"/>
      <c r="D9" s="618"/>
      <c r="E9" s="545"/>
      <c r="F9" s="546"/>
      <c r="G9" s="546"/>
      <c r="H9" s="546"/>
      <c r="I9" s="546"/>
      <c r="J9" s="546"/>
      <c r="K9" s="546"/>
      <c r="L9" s="546"/>
      <c r="M9" s="546"/>
      <c r="N9" s="546"/>
      <c r="O9" s="546"/>
      <c r="P9" s="546"/>
      <c r="Q9" s="546"/>
      <c r="R9" s="546"/>
      <c r="S9" s="546"/>
      <c r="T9" s="546"/>
      <c r="U9" s="547"/>
      <c r="V9" s="565"/>
      <c r="W9" s="566"/>
      <c r="X9" s="566"/>
      <c r="Y9" s="566"/>
      <c r="Z9" s="566"/>
      <c r="AA9" s="566"/>
      <c r="AB9" s="566"/>
      <c r="AC9" s="566"/>
      <c r="AD9" s="566"/>
      <c r="AE9" s="566"/>
      <c r="AF9" s="604"/>
      <c r="AG9" s="604"/>
      <c r="AH9" s="604"/>
      <c r="AI9" s="604"/>
      <c r="AJ9" s="604"/>
      <c r="AK9" s="604"/>
      <c r="AL9" s="604"/>
      <c r="AM9" s="604"/>
    </row>
    <row r="10" spans="1:39" s="30" customFormat="1" ht="15" customHeight="1" x14ac:dyDescent="0.2">
      <c r="A10" s="449" t="s">
        <v>6</v>
      </c>
      <c r="B10" s="449"/>
      <c r="C10" s="449"/>
      <c r="D10" s="449"/>
      <c r="E10" s="449"/>
      <c r="F10" s="449"/>
      <c r="G10" s="449"/>
      <c r="H10" s="449"/>
      <c r="I10" s="449"/>
      <c r="J10" s="449"/>
      <c r="K10" s="449"/>
      <c r="L10" s="449"/>
      <c r="M10" s="449" t="s">
        <v>7</v>
      </c>
      <c r="N10" s="449"/>
      <c r="O10" s="449"/>
      <c r="P10" s="449"/>
      <c r="Q10" s="449"/>
      <c r="R10" s="449"/>
      <c r="S10" s="449"/>
      <c r="T10" s="449"/>
      <c r="U10" s="449"/>
      <c r="V10" s="467" t="s">
        <v>204</v>
      </c>
      <c r="W10" s="467"/>
      <c r="X10" s="467"/>
      <c r="Y10" s="456" t="s">
        <v>416</v>
      </c>
      <c r="Z10" s="449"/>
      <c r="AA10" s="449"/>
      <c r="AB10" s="449"/>
      <c r="AC10" s="449"/>
      <c r="AD10" s="449"/>
      <c r="AE10" s="449"/>
      <c r="AF10" s="449"/>
      <c r="AG10" s="449"/>
      <c r="AH10" s="449"/>
      <c r="AI10" s="449"/>
      <c r="AJ10" s="449"/>
      <c r="AK10" s="449"/>
      <c r="AL10" s="449"/>
      <c r="AM10" s="449"/>
    </row>
    <row r="11" spans="1:39" ht="15" customHeight="1" x14ac:dyDescent="0.25">
      <c r="A11" s="603"/>
      <c r="B11" s="603"/>
      <c r="C11" s="603"/>
      <c r="D11" s="603"/>
      <c r="E11" s="603"/>
      <c r="F11" s="603"/>
      <c r="G11" s="603"/>
      <c r="H11" s="603"/>
      <c r="I11" s="603"/>
      <c r="J11" s="603"/>
      <c r="K11" s="603"/>
      <c r="L11" s="603"/>
      <c r="M11" s="603"/>
      <c r="N11" s="603"/>
      <c r="O11" s="603"/>
      <c r="P11" s="603"/>
      <c r="Q11" s="603"/>
      <c r="R11" s="603"/>
      <c r="S11" s="603"/>
      <c r="T11" s="603"/>
      <c r="U11" s="603"/>
      <c r="V11" s="458" t="str">
        <f>IF($AD$7=Keywords!$B$6,Keywords!$T$6,"")</f>
        <v/>
      </c>
      <c r="W11" s="458"/>
      <c r="X11" s="459"/>
      <c r="Y11" s="587"/>
      <c r="Z11" s="588"/>
      <c r="AA11" s="588"/>
      <c r="AB11" s="588"/>
      <c r="AC11" s="588"/>
      <c r="AD11" s="588"/>
      <c r="AE11" s="588"/>
      <c r="AF11" s="588"/>
      <c r="AG11" s="588"/>
      <c r="AH11" s="588"/>
      <c r="AI11" s="588"/>
      <c r="AJ11" s="588"/>
      <c r="AK11" s="588"/>
      <c r="AL11" s="588"/>
      <c r="AM11" s="589"/>
    </row>
    <row r="12" spans="1:39" ht="15" customHeight="1" x14ac:dyDescent="0.2">
      <c r="A12" s="449" t="s">
        <v>461</v>
      </c>
      <c r="B12" s="449"/>
      <c r="C12" s="449"/>
      <c r="D12" s="449"/>
      <c r="E12" s="449"/>
      <c r="F12" s="449"/>
      <c r="G12" s="449"/>
      <c r="H12" s="449"/>
      <c r="I12" s="449"/>
      <c r="J12" s="449"/>
      <c r="K12" s="449"/>
      <c r="L12" s="449"/>
      <c r="M12" s="449" t="s">
        <v>11</v>
      </c>
      <c r="N12" s="449"/>
      <c r="O12" s="449"/>
      <c r="P12" s="449"/>
      <c r="Q12" s="449"/>
      <c r="R12" s="449"/>
      <c r="S12" s="449" t="s">
        <v>12</v>
      </c>
      <c r="T12" s="449"/>
      <c r="U12" s="449"/>
      <c r="V12" s="449"/>
      <c r="W12" s="449"/>
      <c r="X12" s="454"/>
      <c r="Y12" s="449" t="s">
        <v>460</v>
      </c>
      <c r="Z12" s="449"/>
      <c r="AA12" s="449"/>
      <c r="AB12" s="449"/>
      <c r="AC12" s="449"/>
      <c r="AD12" s="449"/>
      <c r="AE12" s="449"/>
      <c r="AF12" s="449"/>
      <c r="AG12" s="449"/>
      <c r="AH12" s="449"/>
      <c r="AI12" s="449"/>
      <c r="AJ12" s="449"/>
      <c r="AK12" s="449"/>
      <c r="AL12" s="449"/>
      <c r="AM12" s="449"/>
    </row>
    <row r="13" spans="1:39" ht="15.75" x14ac:dyDescent="0.25">
      <c r="A13" s="609"/>
      <c r="B13" s="610"/>
      <c r="C13" s="610"/>
      <c r="D13" s="610"/>
      <c r="E13" s="610"/>
      <c r="F13" s="610"/>
      <c r="G13" s="610"/>
      <c r="H13" s="610"/>
      <c r="I13" s="610"/>
      <c r="J13" s="610"/>
      <c r="K13" s="610"/>
      <c r="L13" s="611"/>
      <c r="M13" s="602"/>
      <c r="N13" s="602"/>
      <c r="O13" s="602"/>
      <c r="P13" s="602"/>
      <c r="Q13" s="602"/>
      <c r="R13" s="602"/>
      <c r="S13" s="602"/>
      <c r="T13" s="602"/>
      <c r="U13" s="602"/>
      <c r="V13" s="602"/>
      <c r="W13" s="602"/>
      <c r="X13" s="548"/>
      <c r="Y13" s="590"/>
      <c r="Z13" s="591"/>
      <c r="AA13" s="591"/>
      <c r="AB13" s="591"/>
      <c r="AC13" s="591"/>
      <c r="AD13" s="591"/>
      <c r="AE13" s="591"/>
      <c r="AF13" s="591"/>
      <c r="AG13" s="591"/>
      <c r="AH13" s="591"/>
      <c r="AI13" s="591"/>
      <c r="AJ13" s="591"/>
      <c r="AK13" s="591"/>
      <c r="AL13" s="591"/>
      <c r="AM13" s="592"/>
    </row>
    <row r="14" spans="1:39" ht="12" customHeight="1" x14ac:dyDescent="0.2">
      <c r="A14" s="454" t="s">
        <v>13</v>
      </c>
      <c r="B14" s="455"/>
      <c r="C14" s="455"/>
      <c r="D14" s="455"/>
      <c r="E14" s="455"/>
      <c r="F14" s="455"/>
      <c r="G14" s="455"/>
      <c r="H14" s="455"/>
      <c r="I14" s="455"/>
      <c r="J14" s="455"/>
      <c r="K14" s="455"/>
      <c r="L14" s="456"/>
      <c r="M14" s="454" t="s">
        <v>117</v>
      </c>
      <c r="N14" s="455"/>
      <c r="O14" s="455"/>
      <c r="P14" s="455"/>
      <c r="Q14" s="455"/>
      <c r="R14" s="455"/>
      <c r="S14" s="455"/>
      <c r="T14" s="455"/>
      <c r="U14" s="455"/>
      <c r="V14" s="455"/>
      <c r="W14" s="455"/>
      <c r="X14" s="456"/>
      <c r="Y14" s="593"/>
      <c r="Z14" s="594"/>
      <c r="AA14" s="594"/>
      <c r="AB14" s="594"/>
      <c r="AC14" s="594"/>
      <c r="AD14" s="594"/>
      <c r="AE14" s="594"/>
      <c r="AF14" s="594"/>
      <c r="AG14" s="594"/>
      <c r="AH14" s="594"/>
      <c r="AI14" s="594"/>
      <c r="AJ14" s="594"/>
      <c r="AK14" s="594"/>
      <c r="AL14" s="594"/>
      <c r="AM14" s="595"/>
    </row>
    <row r="15" spans="1:39" ht="15.75" x14ac:dyDescent="0.25">
      <c r="A15" s="620"/>
      <c r="B15" s="621"/>
      <c r="C15" s="621"/>
      <c r="D15" s="621"/>
      <c r="E15" s="621"/>
      <c r="F15" s="621"/>
      <c r="G15" s="621"/>
      <c r="H15" s="621"/>
      <c r="I15" s="621"/>
      <c r="J15" s="621"/>
      <c r="K15" s="621"/>
      <c r="L15" s="622"/>
      <c r="M15" s="623"/>
      <c r="N15" s="624"/>
      <c r="O15" s="624"/>
      <c r="P15" s="624"/>
      <c r="Q15" s="624"/>
      <c r="R15" s="624"/>
      <c r="S15" s="624"/>
      <c r="T15" s="624"/>
      <c r="U15" s="624"/>
      <c r="V15" s="624"/>
      <c r="W15" s="624"/>
      <c r="X15" s="625"/>
      <c r="Y15" s="596"/>
      <c r="Z15" s="597"/>
      <c r="AA15" s="597"/>
      <c r="AB15" s="597"/>
      <c r="AC15" s="597"/>
      <c r="AD15" s="597"/>
      <c r="AE15" s="597"/>
      <c r="AF15" s="597"/>
      <c r="AG15" s="597"/>
      <c r="AH15" s="597"/>
      <c r="AI15" s="597"/>
      <c r="AJ15" s="597"/>
      <c r="AK15" s="597"/>
      <c r="AL15" s="597"/>
      <c r="AM15" s="598"/>
    </row>
    <row r="16" spans="1:39" ht="6" customHeight="1" x14ac:dyDescent="0.2">
      <c r="A16" s="95"/>
      <c r="B16" s="95"/>
      <c r="M16" s="142"/>
      <c r="N16" s="142"/>
      <c r="O16" s="142"/>
      <c r="P16" s="142"/>
      <c r="Q16" s="142"/>
      <c r="R16" s="142"/>
      <c r="S16" s="142"/>
      <c r="T16" s="142"/>
      <c r="U16" s="142"/>
      <c r="V16" s="142"/>
      <c r="W16" s="142"/>
      <c r="X16" s="142"/>
    </row>
    <row r="17" spans="1:41" ht="12.75" x14ac:dyDescent="0.2">
      <c r="A17" s="95" t="s">
        <v>144</v>
      </c>
      <c r="B17" s="95" t="s">
        <v>425</v>
      </c>
    </row>
    <row r="18" spans="1:41" ht="12" customHeight="1" x14ac:dyDescent="0.2">
      <c r="A18" s="32" t="s">
        <v>76</v>
      </c>
      <c r="B18" s="33"/>
      <c r="C18" s="33"/>
      <c r="D18" s="34"/>
      <c r="E18" s="34"/>
      <c r="F18" s="34"/>
      <c r="G18" s="34"/>
      <c r="H18" s="449" t="s">
        <v>79</v>
      </c>
      <c r="I18" s="449"/>
      <c r="J18" s="449"/>
      <c r="K18" s="449"/>
      <c r="L18" s="449"/>
      <c r="M18" s="449" t="s">
        <v>80</v>
      </c>
      <c r="N18" s="449"/>
      <c r="O18" s="449"/>
      <c r="P18" s="449"/>
      <c r="Q18" s="449"/>
      <c r="R18" s="449"/>
      <c r="S18" s="454" t="s">
        <v>87</v>
      </c>
      <c r="T18" s="455"/>
      <c r="U18" s="455"/>
      <c r="V18" s="455"/>
      <c r="W18" s="455"/>
      <c r="X18" s="455"/>
      <c r="Y18" s="455"/>
      <c r="Z18" s="455"/>
      <c r="AA18" s="455"/>
      <c r="AB18" s="455"/>
      <c r="AC18" s="455"/>
      <c r="AD18" s="455"/>
      <c r="AE18" s="455"/>
      <c r="AF18" s="455"/>
      <c r="AG18" s="455"/>
      <c r="AH18" s="455"/>
      <c r="AI18" s="455"/>
      <c r="AJ18" s="455"/>
      <c r="AK18" s="455"/>
      <c r="AL18" s="455"/>
      <c r="AM18" s="456"/>
    </row>
    <row r="19" spans="1:41" ht="15" customHeight="1" x14ac:dyDescent="0.25">
      <c r="A19" s="601" t="str">
        <f>Keywords!$L$6</f>
        <v>Airfare</v>
      </c>
      <c r="B19" s="601"/>
      <c r="C19" s="601"/>
      <c r="D19" s="601"/>
      <c r="E19" s="601"/>
      <c r="F19" s="601"/>
      <c r="G19" s="601"/>
      <c r="H19" s="584"/>
      <c r="I19" s="584"/>
      <c r="J19" s="584"/>
      <c r="K19" s="584"/>
      <c r="L19" s="584"/>
      <c r="M19" s="458" t="s">
        <v>26</v>
      </c>
      <c r="N19" s="458"/>
      <c r="O19" s="458"/>
      <c r="P19" s="458"/>
      <c r="Q19" s="458"/>
      <c r="R19" s="458"/>
      <c r="S19" s="567"/>
      <c r="T19" s="568"/>
      <c r="U19" s="568"/>
      <c r="V19" s="568"/>
      <c r="W19" s="568"/>
      <c r="X19" s="568"/>
      <c r="Y19" s="568"/>
      <c r="Z19" s="568"/>
      <c r="AA19" s="568"/>
      <c r="AB19" s="568"/>
      <c r="AC19" s="568"/>
      <c r="AD19" s="568"/>
      <c r="AE19" s="568"/>
      <c r="AF19" s="568"/>
      <c r="AG19" s="568"/>
      <c r="AH19" s="568"/>
      <c r="AI19" s="568"/>
      <c r="AJ19" s="568"/>
      <c r="AK19" s="568"/>
      <c r="AL19" s="568"/>
      <c r="AM19" s="569"/>
    </row>
    <row r="20" spans="1:41" ht="15" customHeight="1" x14ac:dyDescent="0.25">
      <c r="A20" s="601" t="str">
        <f>Keywords!$L$11</f>
        <v>Hotel (Room + Tax)</v>
      </c>
      <c r="B20" s="601"/>
      <c r="C20" s="601"/>
      <c r="D20" s="601"/>
      <c r="E20" s="601"/>
      <c r="F20" s="601"/>
      <c r="G20" s="601"/>
      <c r="H20" s="584"/>
      <c r="I20" s="584"/>
      <c r="J20" s="584"/>
      <c r="K20" s="584"/>
      <c r="L20" s="584"/>
      <c r="M20" s="458" t="s">
        <v>26</v>
      </c>
      <c r="N20" s="458"/>
      <c r="O20" s="458"/>
      <c r="P20" s="458"/>
      <c r="Q20" s="458"/>
      <c r="R20" s="458"/>
      <c r="S20" s="567"/>
      <c r="T20" s="568"/>
      <c r="U20" s="568"/>
      <c r="V20" s="568"/>
      <c r="W20" s="568"/>
      <c r="X20" s="568"/>
      <c r="Y20" s="568"/>
      <c r="Z20" s="568"/>
      <c r="AA20" s="568"/>
      <c r="AB20" s="568"/>
      <c r="AC20" s="568"/>
      <c r="AD20" s="568"/>
      <c r="AE20" s="568"/>
      <c r="AF20" s="568"/>
      <c r="AG20" s="568"/>
      <c r="AH20" s="568"/>
      <c r="AI20" s="568"/>
      <c r="AJ20" s="568"/>
      <c r="AK20" s="568"/>
      <c r="AL20" s="568"/>
      <c r="AM20" s="569"/>
    </row>
    <row r="21" spans="1:41" ht="15" customHeight="1" x14ac:dyDescent="0.25">
      <c r="A21" s="601" t="str">
        <f>Keywords!$L$12</f>
        <v>Registration Fees</v>
      </c>
      <c r="B21" s="601"/>
      <c r="C21" s="601"/>
      <c r="D21" s="601"/>
      <c r="E21" s="601"/>
      <c r="F21" s="601"/>
      <c r="G21" s="601"/>
      <c r="H21" s="584"/>
      <c r="I21" s="584"/>
      <c r="J21" s="584"/>
      <c r="K21" s="584"/>
      <c r="L21" s="584"/>
      <c r="M21" s="458" t="s">
        <v>26</v>
      </c>
      <c r="N21" s="458"/>
      <c r="O21" s="458"/>
      <c r="P21" s="458"/>
      <c r="Q21" s="458"/>
      <c r="R21" s="458"/>
      <c r="S21" s="567"/>
      <c r="T21" s="568"/>
      <c r="U21" s="568"/>
      <c r="V21" s="568"/>
      <c r="W21" s="568"/>
      <c r="X21" s="568"/>
      <c r="Y21" s="568"/>
      <c r="Z21" s="568"/>
      <c r="AA21" s="568"/>
      <c r="AB21" s="568"/>
      <c r="AC21" s="568"/>
      <c r="AD21" s="568"/>
      <c r="AE21" s="568"/>
      <c r="AF21" s="568"/>
      <c r="AG21" s="568"/>
      <c r="AH21" s="568"/>
      <c r="AI21" s="568"/>
      <c r="AJ21" s="568"/>
      <c r="AK21" s="568"/>
      <c r="AL21" s="568"/>
      <c r="AM21" s="569"/>
    </row>
    <row r="22" spans="1:41" ht="15" customHeight="1" x14ac:dyDescent="0.25">
      <c r="A22" s="601" t="str">
        <f>Keywords!$L$8</f>
        <v>Parking / Tolls</v>
      </c>
      <c r="B22" s="601"/>
      <c r="C22" s="601"/>
      <c r="D22" s="601"/>
      <c r="E22" s="601"/>
      <c r="F22" s="601"/>
      <c r="G22" s="601"/>
      <c r="H22" s="584"/>
      <c r="I22" s="584"/>
      <c r="J22" s="584"/>
      <c r="K22" s="584"/>
      <c r="L22" s="584"/>
      <c r="M22" s="458" t="s">
        <v>26</v>
      </c>
      <c r="N22" s="458"/>
      <c r="O22" s="458"/>
      <c r="P22" s="458"/>
      <c r="Q22" s="458"/>
      <c r="R22" s="458"/>
      <c r="S22" s="567"/>
      <c r="T22" s="568"/>
      <c r="U22" s="568"/>
      <c r="V22" s="568"/>
      <c r="W22" s="568"/>
      <c r="X22" s="568"/>
      <c r="Y22" s="568"/>
      <c r="Z22" s="568"/>
      <c r="AA22" s="568"/>
      <c r="AB22" s="568"/>
      <c r="AC22" s="568"/>
      <c r="AD22" s="568"/>
      <c r="AE22" s="568"/>
      <c r="AF22" s="568"/>
      <c r="AG22" s="568"/>
      <c r="AH22" s="568"/>
      <c r="AI22" s="568"/>
      <c r="AJ22" s="568"/>
      <c r="AK22" s="568"/>
      <c r="AL22" s="568"/>
      <c r="AM22" s="569"/>
    </row>
    <row r="23" spans="1:41" ht="15" customHeight="1" x14ac:dyDescent="0.25">
      <c r="A23" s="601" t="str">
        <f>Keywords!$L$9</f>
        <v>Taxi / Bus / Train</v>
      </c>
      <c r="B23" s="601"/>
      <c r="C23" s="601"/>
      <c r="D23" s="601"/>
      <c r="E23" s="601"/>
      <c r="F23" s="601"/>
      <c r="G23" s="601"/>
      <c r="H23" s="584"/>
      <c r="I23" s="584"/>
      <c r="J23" s="584"/>
      <c r="K23" s="584"/>
      <c r="L23" s="584"/>
      <c r="M23" s="458" t="s">
        <v>26</v>
      </c>
      <c r="N23" s="458"/>
      <c r="O23" s="458"/>
      <c r="P23" s="458"/>
      <c r="Q23" s="458"/>
      <c r="R23" s="458"/>
      <c r="S23" s="567"/>
      <c r="T23" s="568"/>
      <c r="U23" s="568"/>
      <c r="V23" s="568"/>
      <c r="W23" s="568"/>
      <c r="X23" s="568"/>
      <c r="Y23" s="568"/>
      <c r="Z23" s="568"/>
      <c r="AA23" s="568"/>
      <c r="AB23" s="568"/>
      <c r="AC23" s="568"/>
      <c r="AD23" s="568"/>
      <c r="AE23" s="568"/>
      <c r="AF23" s="568"/>
      <c r="AG23" s="568"/>
      <c r="AH23" s="568"/>
      <c r="AI23" s="568"/>
      <c r="AJ23" s="568"/>
      <c r="AK23" s="568"/>
      <c r="AL23" s="568"/>
      <c r="AM23" s="569"/>
    </row>
    <row r="24" spans="1:41" ht="15" customHeight="1" x14ac:dyDescent="0.25">
      <c r="A24" s="601" t="str">
        <f>Keywords!$L$10</f>
        <v>Rental Car / Gas</v>
      </c>
      <c r="B24" s="601"/>
      <c r="C24" s="601"/>
      <c r="D24" s="601"/>
      <c r="E24" s="601"/>
      <c r="F24" s="601"/>
      <c r="G24" s="601"/>
      <c r="H24" s="584"/>
      <c r="I24" s="584"/>
      <c r="J24" s="584"/>
      <c r="K24" s="584"/>
      <c r="L24" s="584"/>
      <c r="M24" s="458" t="s">
        <v>26</v>
      </c>
      <c r="N24" s="458"/>
      <c r="O24" s="458"/>
      <c r="P24" s="458"/>
      <c r="Q24" s="458"/>
      <c r="R24" s="458"/>
      <c r="S24" s="567"/>
      <c r="T24" s="568"/>
      <c r="U24" s="568"/>
      <c r="V24" s="568"/>
      <c r="W24" s="568"/>
      <c r="X24" s="568"/>
      <c r="Y24" s="568"/>
      <c r="Z24" s="568"/>
      <c r="AA24" s="568"/>
      <c r="AB24" s="568"/>
      <c r="AC24" s="568"/>
      <c r="AD24" s="568"/>
      <c r="AE24" s="568"/>
      <c r="AF24" s="568"/>
      <c r="AG24" s="568"/>
      <c r="AH24" s="568"/>
      <c r="AI24" s="568"/>
      <c r="AJ24" s="568"/>
      <c r="AK24" s="568"/>
      <c r="AL24" s="568"/>
      <c r="AM24" s="569"/>
    </row>
    <row r="25" spans="1:41" ht="15" customHeight="1" x14ac:dyDescent="0.25">
      <c r="A25" s="601" t="str">
        <f>Keywords!$L$16</f>
        <v>Other (explain)</v>
      </c>
      <c r="B25" s="601"/>
      <c r="C25" s="601"/>
      <c r="D25" s="601"/>
      <c r="E25" s="601"/>
      <c r="F25" s="601"/>
      <c r="G25" s="601"/>
      <c r="H25" s="584"/>
      <c r="I25" s="584"/>
      <c r="J25" s="584"/>
      <c r="K25" s="584"/>
      <c r="L25" s="584"/>
      <c r="M25" s="458" t="s">
        <v>26</v>
      </c>
      <c r="N25" s="458"/>
      <c r="O25" s="458"/>
      <c r="P25" s="458"/>
      <c r="Q25" s="458"/>
      <c r="R25" s="458"/>
      <c r="S25" s="567"/>
      <c r="T25" s="568"/>
      <c r="U25" s="568"/>
      <c r="V25" s="568"/>
      <c r="W25" s="568"/>
      <c r="X25" s="568"/>
      <c r="Y25" s="568"/>
      <c r="Z25" s="568"/>
      <c r="AA25" s="568"/>
      <c r="AB25" s="568"/>
      <c r="AC25" s="568"/>
      <c r="AD25" s="568"/>
      <c r="AE25" s="568"/>
      <c r="AF25" s="568"/>
      <c r="AG25" s="568"/>
      <c r="AH25" s="568"/>
      <c r="AI25" s="568"/>
      <c r="AJ25" s="568"/>
      <c r="AK25" s="568"/>
      <c r="AL25" s="568"/>
      <c r="AM25" s="569"/>
    </row>
    <row r="26" spans="1:41" ht="15" customHeight="1" x14ac:dyDescent="0.25">
      <c r="A26" s="601" t="s">
        <v>77</v>
      </c>
      <c r="B26" s="601"/>
      <c r="C26" s="601"/>
      <c r="D26" s="601"/>
      <c r="E26" s="601"/>
      <c r="F26" s="601"/>
      <c r="G26" s="601"/>
      <c r="H26" s="584"/>
      <c r="I26" s="584"/>
      <c r="J26" s="584"/>
      <c r="K26" s="584"/>
      <c r="L26" s="584"/>
      <c r="M26" s="605" t="s">
        <v>166</v>
      </c>
      <c r="N26" s="605"/>
      <c r="O26" s="605"/>
      <c r="P26" s="605"/>
      <c r="Q26" s="605"/>
      <c r="R26" s="605"/>
      <c r="S26" s="567"/>
      <c r="T26" s="568"/>
      <c r="U26" s="568"/>
      <c r="V26" s="568"/>
      <c r="W26" s="568"/>
      <c r="X26" s="568"/>
      <c r="Y26" s="568"/>
      <c r="Z26" s="568"/>
      <c r="AA26" s="612"/>
      <c r="AB26" s="612"/>
      <c r="AC26" s="612"/>
      <c r="AD26" s="612"/>
      <c r="AE26" s="612"/>
      <c r="AF26" s="612"/>
      <c r="AG26" s="612"/>
      <c r="AH26" s="612"/>
      <c r="AI26" s="612"/>
      <c r="AJ26" s="612"/>
      <c r="AK26" s="612"/>
      <c r="AL26" s="612"/>
      <c r="AM26" s="613"/>
      <c r="AN26" s="31"/>
      <c r="AO26" s="31"/>
    </row>
    <row r="27" spans="1:41" ht="15" customHeight="1" x14ac:dyDescent="0.25">
      <c r="A27" s="601" t="s">
        <v>78</v>
      </c>
      <c r="B27" s="601"/>
      <c r="C27" s="601"/>
      <c r="D27" s="601"/>
      <c r="E27" s="601"/>
      <c r="F27" s="601"/>
      <c r="G27" s="601"/>
      <c r="H27" s="628">
        <f>$X$27*Rates!$K$51</f>
        <v>0</v>
      </c>
      <c r="I27" s="628"/>
      <c r="J27" s="628"/>
      <c r="K27" s="628"/>
      <c r="L27" s="628"/>
      <c r="M27" s="572" t="s">
        <v>81</v>
      </c>
      <c r="N27" s="573"/>
      <c r="O27" s="573"/>
      <c r="P27" s="573"/>
      <c r="Q27" s="573"/>
      <c r="R27" s="573"/>
      <c r="S27" s="573"/>
      <c r="T27" s="573"/>
      <c r="U27" s="573"/>
      <c r="V27" s="573"/>
      <c r="W27" s="573"/>
      <c r="X27" s="574"/>
      <c r="Y27" s="575"/>
      <c r="Z27" s="575"/>
      <c r="AA27" s="576"/>
      <c r="AB27" s="275"/>
      <c r="AC27" s="274"/>
      <c r="AD27" s="274"/>
      <c r="AE27" s="274"/>
      <c r="AF27" s="274"/>
      <c r="AG27" s="274"/>
      <c r="AH27" s="274"/>
      <c r="AI27" s="274"/>
      <c r="AJ27" s="274"/>
      <c r="AK27" s="570"/>
      <c r="AL27" s="570"/>
      <c r="AM27" s="571"/>
      <c r="AN27" s="31"/>
      <c r="AO27" s="31"/>
    </row>
    <row r="28" spans="1:41" ht="14.65" customHeight="1" thickBot="1" x14ac:dyDescent="0.25">
      <c r="A28" s="408" t="s">
        <v>83</v>
      </c>
      <c r="B28" s="408"/>
      <c r="C28" s="408"/>
      <c r="D28" s="408"/>
      <c r="E28" s="408"/>
      <c r="F28" s="408"/>
      <c r="G28" s="408"/>
      <c r="H28" s="653">
        <f>SUM(H19:L27)</f>
        <v>0</v>
      </c>
      <c r="I28" s="653"/>
      <c r="J28" s="653"/>
      <c r="K28" s="653"/>
      <c r="L28" s="653"/>
      <c r="M28" s="236" t="str">
        <f>IF($H$28=0,Keywords!$X$40,"")</f>
        <v>Must enter total estimated expenses</v>
      </c>
      <c r="AN28" s="31"/>
      <c r="AO28" s="31"/>
    </row>
    <row r="29" spans="1:41" ht="5.65" customHeight="1" thickTop="1" x14ac:dyDescent="0.2">
      <c r="H29" s="146"/>
      <c r="I29" s="146"/>
      <c r="J29" s="146"/>
      <c r="K29" s="146"/>
      <c r="L29" s="146"/>
    </row>
    <row r="30" spans="1:41" ht="13.15" customHeight="1" x14ac:dyDescent="0.2">
      <c r="A30" s="662" t="s">
        <v>84</v>
      </c>
      <c r="B30" s="662"/>
      <c r="C30" s="662"/>
      <c r="D30" s="662"/>
      <c r="E30" s="662"/>
      <c r="F30" s="662"/>
      <c r="G30" s="662"/>
      <c r="H30" s="654">
        <f ca="1">SUMIF($M$22:$R$26,Keywords!$P$9,$H$22:$L$26)+H27</f>
        <v>0</v>
      </c>
      <c r="I30" s="654"/>
      <c r="J30" s="654"/>
      <c r="K30" s="654"/>
      <c r="L30" s="654"/>
      <c r="M30" s="35" t="s">
        <v>85</v>
      </c>
    </row>
    <row r="31" spans="1:41" ht="6" customHeight="1" x14ac:dyDescent="0.2"/>
    <row r="32" spans="1:41" ht="16.899999999999999" customHeight="1" x14ac:dyDescent="0.2">
      <c r="A32" s="95" t="s">
        <v>145</v>
      </c>
      <c r="B32" s="95" t="s">
        <v>221</v>
      </c>
      <c r="I32" s="373" t="s">
        <v>67</v>
      </c>
      <c r="J32" s="373"/>
      <c r="K32" s="373"/>
      <c r="L32" s="373"/>
      <c r="M32" s="373" t="s">
        <v>68</v>
      </c>
      <c r="N32" s="373"/>
      <c r="O32" s="373"/>
      <c r="P32" s="373"/>
      <c r="Q32" s="373" t="s">
        <v>69</v>
      </c>
      <c r="R32" s="373"/>
      <c r="S32" s="373"/>
      <c r="T32" s="373"/>
    </row>
    <row r="33" spans="1:39" ht="19.5" x14ac:dyDescent="0.3">
      <c r="A33" s="679" t="s">
        <v>70</v>
      </c>
      <c r="B33" s="679"/>
      <c r="C33" s="679"/>
      <c r="D33" s="679"/>
      <c r="E33" s="679"/>
      <c r="F33" s="679"/>
      <c r="G33" s="679"/>
      <c r="H33" s="679"/>
      <c r="I33" s="585"/>
      <c r="J33" s="585"/>
      <c r="K33" s="585"/>
      <c r="L33" s="585"/>
      <c r="M33" s="586"/>
      <c r="N33" s="586"/>
      <c r="O33" s="586"/>
      <c r="P33" s="586"/>
      <c r="Q33" s="586"/>
      <c r="R33" s="586"/>
      <c r="S33" s="586"/>
      <c r="T33" s="586"/>
      <c r="V33" s="227" t="str">
        <f>IF($I$33="",Keywords!$X$38,"")</f>
        <v>At least one fund must be entered</v>
      </c>
    </row>
    <row r="34" spans="1:39" ht="12.75" x14ac:dyDescent="0.2">
      <c r="A34" s="679" t="s">
        <v>71</v>
      </c>
      <c r="B34" s="679"/>
      <c r="C34" s="679"/>
      <c r="D34" s="679"/>
      <c r="E34" s="679"/>
      <c r="F34" s="679"/>
      <c r="G34" s="679"/>
      <c r="H34" s="679"/>
      <c r="I34" s="600">
        <v>0</v>
      </c>
      <c r="J34" s="600"/>
      <c r="K34" s="600"/>
      <c r="L34" s="600"/>
      <c r="M34" s="600"/>
      <c r="N34" s="600"/>
      <c r="O34" s="600"/>
      <c r="P34" s="600"/>
      <c r="Q34" s="600"/>
      <c r="R34" s="600"/>
      <c r="S34" s="600"/>
      <c r="T34" s="600"/>
    </row>
    <row r="35" spans="1:39" x14ac:dyDescent="0.2">
      <c r="A35" s="581" t="s">
        <v>65</v>
      </c>
      <c r="B35" s="582"/>
      <c r="C35" s="582"/>
      <c r="D35" s="582"/>
      <c r="E35" s="582"/>
      <c r="F35" s="582"/>
      <c r="G35" s="582"/>
      <c r="H35" s="583"/>
      <c r="I35" s="663"/>
      <c r="J35" s="663"/>
      <c r="K35" s="663"/>
      <c r="L35" s="663"/>
      <c r="M35" s="663"/>
      <c r="N35" s="663"/>
      <c r="O35" s="663"/>
      <c r="P35" s="663"/>
      <c r="Q35" s="663"/>
      <c r="R35" s="663"/>
      <c r="S35" s="663"/>
      <c r="T35" s="663"/>
    </row>
    <row r="36" spans="1:39" x14ac:dyDescent="0.2">
      <c r="A36" s="648" t="s">
        <v>72</v>
      </c>
      <c r="B36" s="649"/>
      <c r="C36" s="649"/>
      <c r="D36" s="649"/>
      <c r="E36" s="649"/>
      <c r="F36" s="649"/>
      <c r="G36" s="649"/>
      <c r="H36" s="650"/>
      <c r="I36" s="663"/>
      <c r="J36" s="663"/>
      <c r="K36" s="663"/>
      <c r="L36" s="663"/>
      <c r="M36" s="663"/>
      <c r="N36" s="663"/>
      <c r="O36" s="663"/>
      <c r="P36" s="663"/>
      <c r="Q36" s="663"/>
      <c r="R36" s="663"/>
      <c r="S36" s="663"/>
      <c r="T36" s="663"/>
    </row>
    <row r="37" spans="1:39" ht="8.65" customHeight="1" x14ac:dyDescent="0.2">
      <c r="A37" s="606" t="s">
        <v>73</v>
      </c>
      <c r="B37" s="607"/>
      <c r="C37" s="607"/>
      <c r="D37" s="607"/>
      <c r="E37" s="607"/>
      <c r="F37" s="607"/>
      <c r="G37" s="607"/>
      <c r="H37" s="608"/>
      <c r="I37" s="663"/>
      <c r="J37" s="663"/>
      <c r="K37" s="663"/>
      <c r="L37" s="663"/>
      <c r="M37" s="663"/>
      <c r="N37" s="663"/>
      <c r="O37" s="663"/>
      <c r="P37" s="663"/>
      <c r="Q37" s="663"/>
      <c r="R37" s="663"/>
      <c r="S37" s="663"/>
      <c r="T37" s="663"/>
    </row>
    <row r="38" spans="1:39" ht="7.15" customHeight="1" thickBot="1" x14ac:dyDescent="0.25"/>
    <row r="39" spans="1:39" ht="13.15" customHeight="1" x14ac:dyDescent="0.2">
      <c r="A39" s="664" t="s">
        <v>243</v>
      </c>
      <c r="B39" s="665"/>
      <c r="C39" s="665"/>
      <c r="D39" s="665"/>
      <c r="E39" s="665"/>
      <c r="F39" s="665"/>
      <c r="G39" s="665"/>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6"/>
    </row>
    <row r="40" spans="1:39" ht="13.15" customHeight="1" thickBot="1" x14ac:dyDescent="0.3">
      <c r="A40" s="100" t="s">
        <v>242</v>
      </c>
      <c r="B40" s="101"/>
      <c r="C40" s="143"/>
      <c r="D40" s="144"/>
      <c r="E40" s="144"/>
      <c r="F40" s="144"/>
      <c r="G40" s="144"/>
      <c r="H40" s="144"/>
      <c r="I40" s="144"/>
      <c r="J40" s="144"/>
      <c r="K40" s="144"/>
      <c r="L40" s="144"/>
      <c r="M40" s="144"/>
      <c r="N40" s="144"/>
      <c r="O40" s="144"/>
      <c r="P40" s="144"/>
      <c r="Q40" s="144"/>
      <c r="R40" s="144"/>
      <c r="S40" s="144"/>
      <c r="T40" s="144"/>
      <c r="U40" s="102"/>
      <c r="V40" s="101" t="s">
        <v>241</v>
      </c>
      <c r="W40" s="115"/>
      <c r="X40" s="143"/>
      <c r="Y40" s="143"/>
      <c r="Z40" s="143"/>
      <c r="AA40" s="143"/>
      <c r="AB40" s="143"/>
      <c r="AC40" s="143"/>
      <c r="AD40" s="143"/>
      <c r="AE40" s="143"/>
      <c r="AF40" s="143"/>
      <c r="AG40" s="143"/>
      <c r="AH40" s="143"/>
      <c r="AI40" s="143"/>
      <c r="AJ40" s="143"/>
      <c r="AK40" s="143"/>
      <c r="AL40" s="143"/>
      <c r="AM40" s="145"/>
    </row>
    <row r="41" spans="1:39" ht="15" customHeight="1" x14ac:dyDescent="0.2">
      <c r="A41" s="626" t="str">
        <f>IF($A$43="",Keywords!$X$31,"")</f>
        <v>Please complete all fields below</v>
      </c>
      <c r="B41" s="627"/>
      <c r="C41" s="627"/>
      <c r="D41" s="627"/>
      <c r="E41" s="627"/>
      <c r="F41" s="627"/>
      <c r="G41" s="627"/>
      <c r="H41" s="627"/>
      <c r="I41" s="627"/>
      <c r="J41" s="627"/>
      <c r="K41" s="627"/>
      <c r="L41" s="627"/>
      <c r="M41" s="627"/>
      <c r="N41" s="627"/>
      <c r="O41" s="627"/>
      <c r="P41" s="627"/>
      <c r="Q41" s="627"/>
      <c r="R41" s="627"/>
      <c r="S41" s="627"/>
      <c r="T41" s="627"/>
      <c r="U41" s="97"/>
      <c r="V41" s="640" t="s">
        <v>509</v>
      </c>
      <c r="W41" s="382"/>
      <c r="X41" s="382"/>
      <c r="Y41" s="382"/>
      <c r="Z41" s="382"/>
      <c r="AA41" s="382"/>
      <c r="AB41" s="382"/>
      <c r="AC41" s="382"/>
      <c r="AD41" s="382"/>
      <c r="AE41" s="382"/>
      <c r="AF41" s="382"/>
      <c r="AG41" s="382"/>
      <c r="AH41" s="382"/>
      <c r="AI41" s="382"/>
      <c r="AJ41" s="382"/>
      <c r="AK41" s="382"/>
      <c r="AL41" s="382"/>
      <c r="AM41" s="383"/>
    </row>
    <row r="42" spans="1:39" ht="20.25" customHeight="1" x14ac:dyDescent="0.2">
      <c r="A42" s="99" t="s">
        <v>74</v>
      </c>
      <c r="U42" s="96"/>
      <c r="V42" s="641"/>
      <c r="W42" s="385"/>
      <c r="X42" s="385"/>
      <c r="Y42" s="385"/>
      <c r="Z42" s="385"/>
      <c r="AA42" s="385"/>
      <c r="AB42" s="385"/>
      <c r="AC42" s="385"/>
      <c r="AD42" s="385"/>
      <c r="AE42" s="385"/>
      <c r="AF42" s="385"/>
      <c r="AG42" s="385"/>
      <c r="AH42" s="385"/>
      <c r="AI42" s="385"/>
      <c r="AJ42" s="385"/>
      <c r="AK42" s="385"/>
      <c r="AL42" s="385"/>
      <c r="AM42" s="386"/>
    </row>
    <row r="43" spans="1:39" ht="13.5" customHeight="1" x14ac:dyDescent="0.2">
      <c r="A43" s="670"/>
      <c r="B43" s="671"/>
      <c r="C43" s="672"/>
      <c r="D43" s="661" t="s">
        <v>384</v>
      </c>
      <c r="E43" s="661"/>
      <c r="F43" s="661"/>
      <c r="G43" s="661"/>
      <c r="H43" s="661"/>
      <c r="I43" s="661"/>
      <c r="J43" s="661"/>
      <c r="K43" s="661"/>
      <c r="L43" s="661"/>
      <c r="M43" s="661"/>
      <c r="N43" s="661"/>
      <c r="O43" s="661"/>
      <c r="P43" s="661"/>
      <c r="Q43" s="661"/>
      <c r="R43" s="661"/>
      <c r="S43" s="661"/>
      <c r="T43" s="661"/>
      <c r="U43" s="96"/>
      <c r="V43" s="641"/>
      <c r="W43" s="385"/>
      <c r="X43" s="385"/>
      <c r="Y43" s="385"/>
      <c r="Z43" s="385"/>
      <c r="AA43" s="385"/>
      <c r="AB43" s="385"/>
      <c r="AC43" s="385"/>
      <c r="AD43" s="385"/>
      <c r="AE43" s="385"/>
      <c r="AF43" s="385"/>
      <c r="AG43" s="385"/>
      <c r="AH43" s="385"/>
      <c r="AI43" s="385"/>
      <c r="AJ43" s="385"/>
      <c r="AK43" s="385"/>
      <c r="AL43" s="385"/>
      <c r="AM43" s="386"/>
    </row>
    <row r="44" spans="1:39" ht="12" customHeight="1" x14ac:dyDescent="0.2">
      <c r="A44" s="673"/>
      <c r="B44" s="674"/>
      <c r="C44" s="675"/>
      <c r="D44" s="661"/>
      <c r="E44" s="661"/>
      <c r="F44" s="661"/>
      <c r="G44" s="661"/>
      <c r="H44" s="661"/>
      <c r="I44" s="661"/>
      <c r="J44" s="661"/>
      <c r="K44" s="661"/>
      <c r="L44" s="661"/>
      <c r="M44" s="661"/>
      <c r="N44" s="661"/>
      <c r="O44" s="661"/>
      <c r="P44" s="661"/>
      <c r="Q44" s="661"/>
      <c r="R44" s="661"/>
      <c r="S44" s="661"/>
      <c r="T44" s="661"/>
      <c r="U44" s="96"/>
      <c r="V44" s="642" t="str">
        <f>IF($AD$7=Keywords!$B$5,Keywords!$X$23,IF(OR(NOT($H$5=""),NOT($A$41=""),NOT($M$28=""),NOT($V$33="")),Keywords!$X$15,""))</f>
        <v>Non-Employee - traveler signature not required</v>
      </c>
      <c r="W44" s="643"/>
      <c r="X44" s="643"/>
      <c r="Y44" s="643"/>
      <c r="Z44" s="643"/>
      <c r="AA44" s="643"/>
      <c r="AB44" s="643"/>
      <c r="AC44" s="643"/>
      <c r="AD44" s="643"/>
      <c r="AE44" s="643"/>
      <c r="AF44" s="643"/>
      <c r="AG44" s="643"/>
      <c r="AH44" s="643"/>
      <c r="AI44" s="643"/>
      <c r="AJ44" s="643"/>
      <c r="AK44" s="643"/>
      <c r="AL44" s="643"/>
      <c r="AM44" s="644"/>
    </row>
    <row r="45" spans="1:39" ht="9.6" customHeight="1" x14ac:dyDescent="0.2">
      <c r="A45" s="676"/>
      <c r="B45" s="677"/>
      <c r="C45" s="678"/>
      <c r="D45" s="661"/>
      <c r="E45" s="661"/>
      <c r="F45" s="661"/>
      <c r="G45" s="661"/>
      <c r="H45" s="661"/>
      <c r="I45" s="661"/>
      <c r="J45" s="661"/>
      <c r="K45" s="661"/>
      <c r="L45" s="661"/>
      <c r="M45" s="661"/>
      <c r="N45" s="661"/>
      <c r="O45" s="661"/>
      <c r="P45" s="661"/>
      <c r="Q45" s="661"/>
      <c r="R45" s="661"/>
      <c r="S45" s="661"/>
      <c r="T45" s="661"/>
      <c r="U45" s="96"/>
      <c r="V45" s="645"/>
      <c r="W45" s="646"/>
      <c r="X45" s="646"/>
      <c r="Y45" s="646"/>
      <c r="Z45" s="646"/>
      <c r="AA45" s="646"/>
      <c r="AB45" s="646"/>
      <c r="AC45" s="646"/>
      <c r="AD45" s="646"/>
      <c r="AE45" s="646"/>
      <c r="AF45" s="646"/>
      <c r="AG45" s="646"/>
      <c r="AH45" s="646"/>
      <c r="AI45" s="646"/>
      <c r="AJ45" s="646"/>
      <c r="AK45" s="646"/>
      <c r="AL45" s="646"/>
      <c r="AM45" s="647"/>
    </row>
    <row r="46" spans="1:39" ht="12" customHeight="1" thickBot="1" x14ac:dyDescent="0.25">
      <c r="A46" s="561"/>
      <c r="B46" s="562"/>
      <c r="C46" s="562"/>
      <c r="D46" s="577" t="str">
        <f>IF(A43=Keywords!H5,Keywords!X20,"")</f>
        <v/>
      </c>
      <c r="E46" s="577"/>
      <c r="F46" s="577"/>
      <c r="G46" s="577"/>
      <c r="H46" s="577"/>
      <c r="I46" s="577"/>
      <c r="J46" s="577"/>
      <c r="K46" s="577"/>
      <c r="L46" s="577"/>
      <c r="M46" s="577"/>
      <c r="N46" s="577"/>
      <c r="O46" s="577"/>
      <c r="P46" s="577"/>
      <c r="Q46" s="577"/>
      <c r="R46" s="577"/>
      <c r="S46" s="577"/>
      <c r="T46" s="578"/>
      <c r="U46" s="96"/>
      <c r="V46" s="172" t="s">
        <v>208</v>
      </c>
      <c r="W46" s="123"/>
      <c r="X46" s="123"/>
      <c r="Y46" s="123"/>
      <c r="Z46" s="123"/>
      <c r="AA46" s="123"/>
      <c r="AB46" s="123"/>
      <c r="AC46" s="123"/>
      <c r="AD46" s="123"/>
      <c r="AE46" s="123"/>
      <c r="AF46" s="123"/>
      <c r="AG46" s="123"/>
      <c r="AH46" s="123"/>
      <c r="AI46" s="123"/>
      <c r="AJ46" s="638" t="s">
        <v>63</v>
      </c>
      <c r="AK46" s="638"/>
      <c r="AL46" s="638"/>
      <c r="AM46" s="639"/>
    </row>
    <row r="47" spans="1:39" ht="11.25" customHeight="1" x14ac:dyDescent="0.2">
      <c r="A47" s="563"/>
      <c r="B47" s="564"/>
      <c r="C47" s="564"/>
      <c r="D47" s="579"/>
      <c r="E47" s="579"/>
      <c r="F47" s="579"/>
      <c r="G47" s="579"/>
      <c r="H47" s="579"/>
      <c r="I47" s="579"/>
      <c r="J47" s="579"/>
      <c r="K47" s="579"/>
      <c r="L47" s="579"/>
      <c r="M47" s="579"/>
      <c r="N47" s="579"/>
      <c r="O47" s="579"/>
      <c r="P47" s="579"/>
      <c r="Q47" s="579"/>
      <c r="R47" s="579"/>
      <c r="S47" s="579"/>
      <c r="T47" s="580"/>
      <c r="U47" s="96"/>
      <c r="V47" s="640" t="s">
        <v>500</v>
      </c>
      <c r="W47" s="382"/>
      <c r="X47" s="382"/>
      <c r="Y47" s="382"/>
      <c r="Z47" s="382"/>
      <c r="AA47" s="382"/>
      <c r="AB47" s="382"/>
      <c r="AC47" s="382"/>
      <c r="AD47" s="382"/>
      <c r="AE47" s="382"/>
      <c r="AF47" s="382"/>
      <c r="AG47" s="382"/>
      <c r="AH47" s="382"/>
      <c r="AI47" s="382"/>
      <c r="AJ47" s="382"/>
      <c r="AK47" s="382"/>
      <c r="AL47" s="382"/>
      <c r="AM47" s="383"/>
    </row>
    <row r="48" spans="1:39" ht="14.45" customHeight="1" x14ac:dyDescent="0.2">
      <c r="A48" s="635" t="s">
        <v>25</v>
      </c>
      <c r="B48" s="636"/>
      <c r="C48" s="637"/>
      <c r="D48" s="632" t="s">
        <v>411</v>
      </c>
      <c r="E48" s="633"/>
      <c r="F48" s="633"/>
      <c r="G48" s="633"/>
      <c r="H48" s="633"/>
      <c r="I48" s="633"/>
      <c r="J48" s="633"/>
      <c r="K48" s="633"/>
      <c r="L48" s="633"/>
      <c r="M48" s="633"/>
      <c r="N48" s="633"/>
      <c r="O48" s="633"/>
      <c r="P48" s="633"/>
      <c r="Q48" s="633"/>
      <c r="R48" s="633"/>
      <c r="S48" s="633"/>
      <c r="T48" s="634"/>
      <c r="U48" s="96"/>
      <c r="V48" s="641"/>
      <c r="W48" s="385"/>
      <c r="X48" s="385"/>
      <c r="Y48" s="385"/>
      <c r="Z48" s="385"/>
      <c r="AA48" s="385"/>
      <c r="AB48" s="385"/>
      <c r="AC48" s="385"/>
      <c r="AD48" s="385"/>
      <c r="AE48" s="385"/>
      <c r="AF48" s="385"/>
      <c r="AG48" s="385"/>
      <c r="AH48" s="385"/>
      <c r="AI48" s="385"/>
      <c r="AJ48" s="385"/>
      <c r="AK48" s="385"/>
      <c r="AL48" s="385"/>
      <c r="AM48" s="386"/>
    </row>
    <row r="49" spans="1:39" ht="8.4499999999999993" customHeight="1" x14ac:dyDescent="0.2">
      <c r="A49" s="561"/>
      <c r="B49" s="562"/>
      <c r="C49" s="562"/>
      <c r="D49" s="557" t="str">
        <f>IF(A48="No",Keywords!X42,"")</f>
        <v/>
      </c>
      <c r="E49" s="557"/>
      <c r="F49" s="557"/>
      <c r="G49" s="557"/>
      <c r="H49" s="557"/>
      <c r="I49" s="557"/>
      <c r="J49" s="557"/>
      <c r="K49" s="557"/>
      <c r="L49" s="557"/>
      <c r="M49" s="557"/>
      <c r="N49" s="557"/>
      <c r="O49" s="557"/>
      <c r="P49" s="557"/>
      <c r="Q49" s="557"/>
      <c r="R49" s="557"/>
      <c r="S49" s="557"/>
      <c r="T49" s="558"/>
      <c r="U49" s="103"/>
      <c r="V49" s="641"/>
      <c r="W49" s="385"/>
      <c r="X49" s="385"/>
      <c r="Y49" s="385"/>
      <c r="Z49" s="385"/>
      <c r="AA49" s="385"/>
      <c r="AB49" s="385"/>
      <c r="AC49" s="385"/>
      <c r="AD49" s="385"/>
      <c r="AE49" s="385"/>
      <c r="AF49" s="385"/>
      <c r="AG49" s="385"/>
      <c r="AH49" s="385"/>
      <c r="AI49" s="385"/>
      <c r="AJ49" s="385"/>
      <c r="AK49" s="385"/>
      <c r="AL49" s="385"/>
      <c r="AM49" s="386"/>
    </row>
    <row r="50" spans="1:39" ht="14.45" customHeight="1" x14ac:dyDescent="0.25">
      <c r="A50" s="563"/>
      <c r="B50" s="564"/>
      <c r="C50" s="564"/>
      <c r="D50" s="559"/>
      <c r="E50" s="559"/>
      <c r="F50" s="559"/>
      <c r="G50" s="559"/>
      <c r="H50" s="559"/>
      <c r="I50" s="559"/>
      <c r="J50" s="559"/>
      <c r="K50" s="559"/>
      <c r="L50" s="559"/>
      <c r="M50" s="559"/>
      <c r="N50" s="559"/>
      <c r="O50" s="559"/>
      <c r="P50" s="559"/>
      <c r="Q50" s="559"/>
      <c r="R50" s="559"/>
      <c r="S50" s="559"/>
      <c r="T50" s="560"/>
      <c r="U50" s="96"/>
      <c r="V50" s="655"/>
      <c r="W50" s="656"/>
      <c r="X50" s="656"/>
      <c r="Y50" s="656"/>
      <c r="Z50" s="656"/>
      <c r="AA50" s="656"/>
      <c r="AB50" s="656"/>
      <c r="AC50" s="656"/>
      <c r="AD50" s="656"/>
      <c r="AE50" s="656"/>
      <c r="AF50" s="656"/>
      <c r="AG50" s="656"/>
      <c r="AH50" s="656"/>
      <c r="AI50" s="656"/>
      <c r="AJ50" s="656"/>
      <c r="AK50" s="656"/>
      <c r="AL50" s="656"/>
      <c r="AM50" s="657"/>
    </row>
    <row r="51" spans="1:39" ht="12.75" customHeight="1" x14ac:dyDescent="0.2">
      <c r="A51" s="551" t="s">
        <v>31</v>
      </c>
      <c r="B51" s="552"/>
      <c r="C51" s="553"/>
      <c r="D51" s="632" t="s">
        <v>75</v>
      </c>
      <c r="E51" s="633"/>
      <c r="F51" s="633"/>
      <c r="G51" s="633"/>
      <c r="H51" s="633"/>
      <c r="I51" s="633"/>
      <c r="J51" s="633"/>
      <c r="K51" s="633"/>
      <c r="L51" s="633"/>
      <c r="M51" s="633"/>
      <c r="N51" s="633"/>
      <c r="O51" s="633"/>
      <c r="P51" s="633"/>
      <c r="Q51" s="633"/>
      <c r="R51" s="633"/>
      <c r="S51" s="633"/>
      <c r="T51" s="634"/>
      <c r="U51" s="96"/>
      <c r="V51" s="658" t="s">
        <v>323</v>
      </c>
      <c r="W51" s="659"/>
      <c r="X51" s="659"/>
      <c r="Y51" s="659"/>
      <c r="Z51" s="659"/>
      <c r="AA51" s="659"/>
      <c r="AB51" s="659"/>
      <c r="AC51" s="659"/>
      <c r="AD51" s="659"/>
      <c r="AE51" s="659"/>
      <c r="AF51" s="659"/>
      <c r="AG51" s="659"/>
      <c r="AH51" s="659"/>
      <c r="AI51" s="659"/>
      <c r="AJ51" s="659"/>
      <c r="AK51" s="659"/>
      <c r="AL51" s="659"/>
      <c r="AM51" s="660"/>
    </row>
    <row r="52" spans="1:39" ht="16.899999999999999" customHeight="1" x14ac:dyDescent="0.2">
      <c r="A52" s="561"/>
      <c r="B52" s="562"/>
      <c r="C52" s="562"/>
      <c r="D52" s="629"/>
      <c r="E52" s="630"/>
      <c r="F52" s="630"/>
      <c r="G52" s="630"/>
      <c r="H52" s="630"/>
      <c r="I52" s="630"/>
      <c r="J52" s="630"/>
      <c r="K52" s="630"/>
      <c r="L52" s="630"/>
      <c r="M52" s="630"/>
      <c r="N52" s="630"/>
      <c r="O52" s="630"/>
      <c r="P52" s="630"/>
      <c r="Q52" s="630"/>
      <c r="R52" s="630"/>
      <c r="S52" s="630"/>
      <c r="T52" s="631"/>
      <c r="U52" s="96"/>
      <c r="V52" s="667" t="str">
        <f>IF(OR(NOT($H$5=""),NOT($A$41=""),NOT($M$28=""),NOT($V$33="")),Keywords!$X$15,"")</f>
        <v>ERROR - Please correct prior to submitting</v>
      </c>
      <c r="W52" s="668"/>
      <c r="X52" s="668"/>
      <c r="Y52" s="668"/>
      <c r="Z52" s="668"/>
      <c r="AA52" s="668"/>
      <c r="AB52" s="668"/>
      <c r="AC52" s="668"/>
      <c r="AD52" s="668"/>
      <c r="AE52" s="668"/>
      <c r="AF52" s="668"/>
      <c r="AG52" s="668"/>
      <c r="AH52" s="668"/>
      <c r="AI52" s="668"/>
      <c r="AJ52" s="668"/>
      <c r="AK52" s="668"/>
      <c r="AL52" s="668"/>
      <c r="AM52" s="669"/>
    </row>
    <row r="53" spans="1:39" ht="12.75" customHeight="1" thickBot="1" x14ac:dyDescent="0.25">
      <c r="A53" s="551" t="s">
        <v>31</v>
      </c>
      <c r="B53" s="552"/>
      <c r="C53" s="553"/>
      <c r="D53" s="554" t="s">
        <v>520</v>
      </c>
      <c r="E53" s="555"/>
      <c r="F53" s="555"/>
      <c r="G53" s="555"/>
      <c r="H53" s="555"/>
      <c r="I53" s="555"/>
      <c r="J53" s="555"/>
      <c r="K53" s="555"/>
      <c r="L53" s="555"/>
      <c r="M53" s="555"/>
      <c r="N53" s="555"/>
      <c r="O53" s="555"/>
      <c r="P53" s="555"/>
      <c r="Q53" s="555"/>
      <c r="R53" s="555"/>
      <c r="S53" s="555"/>
      <c r="T53" s="556"/>
      <c r="U53" s="98"/>
      <c r="V53" s="651" t="s">
        <v>64</v>
      </c>
      <c r="W53" s="652"/>
      <c r="X53" s="652"/>
      <c r="Y53" s="652"/>
      <c r="Z53" s="652"/>
      <c r="AA53" s="652"/>
      <c r="AB53" s="652"/>
      <c r="AC53" s="652"/>
      <c r="AD53" s="652"/>
      <c r="AE53" s="652"/>
      <c r="AF53" s="652"/>
      <c r="AG53" s="652"/>
      <c r="AH53" s="652"/>
      <c r="AI53" s="652"/>
      <c r="AJ53" s="638" t="s">
        <v>63</v>
      </c>
      <c r="AK53" s="638"/>
      <c r="AL53" s="638"/>
      <c r="AM53" s="639"/>
    </row>
    <row r="54" spans="1:39" x14ac:dyDescent="0.2"/>
    <row r="55" spans="1:39" x14ac:dyDescent="0.2"/>
    <row r="56" spans="1:39" x14ac:dyDescent="0.2"/>
    <row r="57" spans="1:39" x14ac:dyDescent="0.2"/>
    <row r="58" spans="1:39" x14ac:dyDescent="0.2"/>
    <row r="59" spans="1:39" x14ac:dyDescent="0.2"/>
    <row r="60" spans="1:39" x14ac:dyDescent="0.2"/>
    <row r="61" spans="1:39" x14ac:dyDescent="0.2"/>
    <row r="62" spans="1:39" x14ac:dyDescent="0.2"/>
    <row r="63" spans="1:39" x14ac:dyDescent="0.2"/>
    <row r="64" spans="1:39"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sheetData>
  <sheetProtection algorithmName="SHA-512" hashValue="CA5XwIjszcFz64XN9MEbSMH1B620RbJTztSVrAf0rBzfIQPWvZ4xhPdvhYjQbMVZ/eCoUIcCT80XOtd0NN4Gyg==" saltValue="TIqaTpEOJ7QVGcQnwFuhVA==" spinCount="100000" sheet="1" formatColumns="0" formatRows="0"/>
  <mergeCells count="124">
    <mergeCell ref="AJ53:AM53"/>
    <mergeCell ref="V53:AI53"/>
    <mergeCell ref="H28:L28"/>
    <mergeCell ref="H30:L30"/>
    <mergeCell ref="I32:L32"/>
    <mergeCell ref="M32:P32"/>
    <mergeCell ref="Q32:T32"/>
    <mergeCell ref="V41:AM43"/>
    <mergeCell ref="V50:AM50"/>
    <mergeCell ref="V51:AM51"/>
    <mergeCell ref="D43:T45"/>
    <mergeCell ref="A30:G30"/>
    <mergeCell ref="A28:G28"/>
    <mergeCell ref="Q34:T34"/>
    <mergeCell ref="I35:L37"/>
    <mergeCell ref="M35:P37"/>
    <mergeCell ref="A39:AM39"/>
    <mergeCell ref="Q35:T37"/>
    <mergeCell ref="V52:AM52"/>
    <mergeCell ref="A43:C45"/>
    <mergeCell ref="A33:H33"/>
    <mergeCell ref="A34:H34"/>
    <mergeCell ref="A46:C47"/>
    <mergeCell ref="D48:T48"/>
    <mergeCell ref="A41:T41"/>
    <mergeCell ref="H27:L27"/>
    <mergeCell ref="A52:C52"/>
    <mergeCell ref="D52:T52"/>
    <mergeCell ref="D51:T51"/>
    <mergeCell ref="A51:C51"/>
    <mergeCell ref="A48:C48"/>
    <mergeCell ref="AJ46:AM46"/>
    <mergeCell ref="V47:AM49"/>
    <mergeCell ref="V44:AM45"/>
    <mergeCell ref="A36:H36"/>
    <mergeCell ref="A27:G27"/>
    <mergeCell ref="H26:L26"/>
    <mergeCell ref="A26:G26"/>
    <mergeCell ref="A37:H37"/>
    <mergeCell ref="A1:AM1"/>
    <mergeCell ref="A20:G20"/>
    <mergeCell ref="A21:G21"/>
    <mergeCell ref="A22:G22"/>
    <mergeCell ref="A12:L12"/>
    <mergeCell ref="M12:R12"/>
    <mergeCell ref="S12:X12"/>
    <mergeCell ref="A13:L13"/>
    <mergeCell ref="S26:AM26"/>
    <mergeCell ref="A2:AM2"/>
    <mergeCell ref="AD6:AM6"/>
    <mergeCell ref="AD7:AM7"/>
    <mergeCell ref="V7:AC7"/>
    <mergeCell ref="A7:U7"/>
    <mergeCell ref="V6:AC6"/>
    <mergeCell ref="A6:U6"/>
    <mergeCell ref="A9:D9"/>
    <mergeCell ref="A8:D8"/>
    <mergeCell ref="B3:C3"/>
    <mergeCell ref="A15:L15"/>
    <mergeCell ref="M15:X15"/>
    <mergeCell ref="B4:C4"/>
    <mergeCell ref="E8:U8"/>
    <mergeCell ref="H23:L23"/>
    <mergeCell ref="Q33:T33"/>
    <mergeCell ref="I34:L34"/>
    <mergeCell ref="M34:P34"/>
    <mergeCell ref="A25:G25"/>
    <mergeCell ref="H21:L21"/>
    <mergeCell ref="S19:AM19"/>
    <mergeCell ref="S20:AM20"/>
    <mergeCell ref="S13:X13"/>
    <mergeCell ref="A11:L11"/>
    <mergeCell ref="V11:X11"/>
    <mergeCell ref="M11:U11"/>
    <mergeCell ref="M13:R13"/>
    <mergeCell ref="A19:G19"/>
    <mergeCell ref="S21:AM21"/>
    <mergeCell ref="A23:G23"/>
    <mergeCell ref="S22:AM22"/>
    <mergeCell ref="AF9:AM9"/>
    <mergeCell ref="A24:G24"/>
    <mergeCell ref="M26:R26"/>
    <mergeCell ref="AF8:AM8"/>
    <mergeCell ref="V10:X10"/>
    <mergeCell ref="Y10:AM10"/>
    <mergeCell ref="H18:L18"/>
    <mergeCell ref="M19:R19"/>
    <mergeCell ref="M20:R20"/>
    <mergeCell ref="E9:U9"/>
    <mergeCell ref="A10:L10"/>
    <mergeCell ref="M10:U10"/>
    <mergeCell ref="H19:L19"/>
    <mergeCell ref="H20:L20"/>
    <mergeCell ref="M18:R18"/>
    <mergeCell ref="Y12:AM12"/>
    <mergeCell ref="Y11:AM11"/>
    <mergeCell ref="Y13:AM15"/>
    <mergeCell ref="S18:AM18"/>
    <mergeCell ref="A14:L14"/>
    <mergeCell ref="M14:X14"/>
    <mergeCell ref="A53:C53"/>
    <mergeCell ref="D53:T53"/>
    <mergeCell ref="D49:T50"/>
    <mergeCell ref="A49:C50"/>
    <mergeCell ref="V8:AE8"/>
    <mergeCell ref="V9:AE9"/>
    <mergeCell ref="M23:R23"/>
    <mergeCell ref="S23:AM23"/>
    <mergeCell ref="S24:AM24"/>
    <mergeCell ref="M22:R22"/>
    <mergeCell ref="M21:R21"/>
    <mergeCell ref="AK27:AM27"/>
    <mergeCell ref="M27:W27"/>
    <mergeCell ref="X27:AA27"/>
    <mergeCell ref="D46:T47"/>
    <mergeCell ref="A35:H35"/>
    <mergeCell ref="H24:L24"/>
    <mergeCell ref="H25:L25"/>
    <mergeCell ref="S25:AM25"/>
    <mergeCell ref="I33:L33"/>
    <mergeCell ref="M33:P33"/>
    <mergeCell ref="M24:R24"/>
    <mergeCell ref="M25:R25"/>
    <mergeCell ref="H22:L22"/>
  </mergeCells>
  <conditionalFormatting sqref="A43:C45">
    <cfRule type="containsBlanks" dxfId="40" priority="12">
      <formula>LEN(TRIM(A43))=0</formula>
    </cfRule>
  </conditionalFormatting>
  <conditionalFormatting sqref="A9:E9 V9 A11:Y11 A13:Y13 I33:L33">
    <cfRule type="containsBlanks" dxfId="39" priority="18">
      <formula>LEN(TRIM(A9))=0</formula>
    </cfRule>
  </conditionalFormatting>
  <conditionalFormatting sqref="A15:L15">
    <cfRule type="containsBlanks" dxfId="38" priority="1">
      <formula>LEN(TRIM(A15))=0</formula>
    </cfRule>
  </conditionalFormatting>
  <conditionalFormatting sqref="A7:AM7">
    <cfRule type="containsBlanks" dxfId="37" priority="19">
      <formula>LEN(TRIM(A7))=0</formula>
    </cfRule>
  </conditionalFormatting>
  <conditionalFormatting sqref="B4:C4">
    <cfRule type="containsBlanks" dxfId="36" priority="13">
      <formula>LEN(TRIM(B4))=0</formula>
    </cfRule>
  </conditionalFormatting>
  <conditionalFormatting sqref="V7:AC7">
    <cfRule type="notContainsBlanks" dxfId="33" priority="6">
      <formula>LEN(TRIM(V7))&gt;0</formula>
    </cfRule>
  </conditionalFormatting>
  <conditionalFormatting sqref="AF9">
    <cfRule type="containsBlanks" dxfId="30" priority="8">
      <formula>LEN(TRIM(AF9))=0</formula>
    </cfRule>
  </conditionalFormatting>
  <dataValidations count="6">
    <dataValidation type="textLength" allowBlank="1" showInputMessage="1" showErrorMessage="1" errorTitle="Error:" error="Fund number must be six-digits in length." sqref="I33:T33" xr:uid="{EC7B6C8E-6E3D-4B88-85FD-03B0B170BCA3}">
      <formula1>6</formula1>
      <formula2>6</formula2>
    </dataValidation>
    <dataValidation type="textLength" allowBlank="1" showInputMessage="1" showErrorMessage="1" errorTitle="Error:" error="UNC Charlotte ID number must be nine-digits in length." sqref="V7:AC7" xr:uid="{723D8DCD-592A-4AA4-9024-D4DFB4F75E61}">
      <formula1>9</formula1>
      <formula2>9</formula2>
    </dataValidation>
    <dataValidation type="textLength" operator="equal" allowBlank="1" showInputMessage="1" showErrorMessage="1" errorTitle="Org Code" error="Use the Level 5 Org code, which is five digits." sqref="A9:D9" xr:uid="{9A25BA7D-28B8-4F8A-A335-6D1D16A47F81}">
      <formula1>5</formula1>
    </dataValidation>
    <dataValidation type="date" operator="lessThan" allowBlank="1" showInputMessage="1" showErrorMessage="1" error="Date must be entered in mm/dd/yyyy format" sqref="M13:X13" xr:uid="{536509F1-BFBF-4386-B06B-B5CA84AB7298}">
      <formula1>72686</formula1>
    </dataValidation>
    <dataValidation type="whole" operator="greaterThanOrEqual" allowBlank="1" showInputMessage="1" showErrorMessage="1" sqref="AK27:AM27" xr:uid="{0BE31304-0BE0-47EC-82CC-422543FA8648}">
      <formula1>0</formula1>
    </dataValidation>
    <dataValidation type="custom" errorStyle="warning" allowBlank="1" showInputMessage="1" showErrorMessage="1" error="No = " sqref="A49:C50" xr:uid="{1F75E7D7-DBEC-4A54-8F23-50CE949082C6}">
      <formula1>IF(A48="No","")</formula1>
    </dataValidation>
  </dataValidations>
  <pageMargins left="0.3" right="0.3" top="0.5" bottom="0.5" header="0.3" footer="0.3"/>
  <pageSetup orientation="portrait" r:id="rId1"/>
  <headerFooter>
    <oddFooter>&amp;L&amp;"Arial,Regular"&amp;8UNC Charlotte - Version 1.01.2026&amp;C&amp;"Arial,Regular"&amp;9TRAVEL REQUEST&amp;R&amp;"Arial,Regular"&amp;8NON-EMPLOYEE/STUDENT REQUIEST</oddFooter>
  </headerFooter>
  <extLst>
    <ext xmlns:x14="http://schemas.microsoft.com/office/spreadsheetml/2009/9/main" uri="{78C0D931-6437-407d-A8EE-F0AAD7539E65}">
      <x14:conditionalFormattings>
        <x14:conditionalFormatting xmlns:xm="http://schemas.microsoft.com/office/excel/2006/main">
          <x14:cfRule type="containsText" priority="9" operator="containsText" id="{3E96906C-4CD9-4058-8111-132A7BB1A9FF}">
            <xm:f>NOT(ISERROR(SEARCH(Keywords!$X$20,D46)))</xm:f>
            <xm:f>Keywords!$X$20</xm:f>
            <x14:dxf>
              <font>
                <color theme="0"/>
              </font>
              <fill>
                <patternFill>
                  <bgColor theme="1"/>
                </patternFill>
              </fill>
            </x14:dxf>
          </x14:cfRule>
          <xm:sqref>D46</xm:sqref>
        </x14:conditionalFormatting>
        <x14:conditionalFormatting xmlns:xm="http://schemas.microsoft.com/office/excel/2006/main">
          <x14:cfRule type="containsText" priority="3" operator="containsText" id="{63279B00-A14F-4CB0-AA2F-90F56539FFBD}">
            <xm:f>NOT(ISERROR(SEARCH(Keywords!$X$42,D49)))</xm:f>
            <xm:f>Keywords!$X$42</xm:f>
            <x14:dxf>
              <font>
                <color theme="0"/>
              </font>
              <fill>
                <patternFill>
                  <bgColor theme="1"/>
                </patternFill>
              </fill>
            </x14:dxf>
          </x14:cfRule>
          <xm:sqref>D49</xm:sqref>
        </x14:conditionalFormatting>
        <x14:conditionalFormatting xmlns:xm="http://schemas.microsoft.com/office/excel/2006/main">
          <x14:cfRule type="expression" priority="7" stopIfTrue="1" id="{F49BEB25-7041-403E-A828-675049031B7B}">
            <xm:f>$AD$7=Keywords!$B$5</xm:f>
            <x14:dxf>
              <fill>
                <patternFill>
                  <bgColor theme="0" tint="-0.24994659260841701"/>
                </patternFill>
              </fill>
            </x14:dxf>
          </x14:cfRule>
          <xm:sqref>V7:AC7</xm:sqref>
        </x14:conditionalFormatting>
        <x14:conditionalFormatting xmlns:xm="http://schemas.microsoft.com/office/excel/2006/main">
          <x14:cfRule type="containsText" priority="10" operator="containsText" id="{141D4D2A-30E7-434E-B57A-F53478B885F3}">
            <xm:f>NOT(ISERROR(SEARCH(Keywords!$X$23,V44)))</xm:f>
            <xm:f>Keywords!$X$23</xm:f>
            <x14:dxf>
              <font>
                <color theme="1"/>
              </font>
            </x14:dxf>
          </x14:cfRule>
          <xm:sqref>V44:AM45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7A85CDF9-B61F-4B70-A6A1-E501C9A7E894}">
          <x14:formula1>
            <xm:f>Keywords!$B$5:$B$6</xm:f>
          </x14:formula1>
          <xm:sqref>AD7:AM7</xm:sqref>
        </x14:dataValidation>
        <x14:dataValidation type="list" allowBlank="1" showInputMessage="1" showErrorMessage="1" xr:uid="{5629A9FA-0BBD-4281-A92E-EC33E643C1D8}">
          <x14:formula1>
            <xm:f>Keywords!$H$5:$H$6</xm:f>
          </x14:formula1>
          <xm:sqref>A43 B4:C4 AL4:AM5 A51:C51 A53:C53</xm:sqref>
        </x14:dataValidation>
        <x14:dataValidation type="list" allowBlank="1" showInputMessage="1" showErrorMessage="1" xr:uid="{DC18EEF3-DF32-4843-8C53-F024D780AC60}">
          <x14:formula1>
            <xm:f>Keywords!$P$5:$P$10</xm:f>
          </x14:formula1>
          <xm:sqref>M19:R25</xm:sqref>
        </x14:dataValidation>
        <x14:dataValidation type="list" errorStyle="warning" allowBlank="1" showInputMessage="1" showErrorMessage="1" error="Selecting &quot;No&quot; indicates that the traveler is not approved for hotel stays in excess of the state per diem rates." prompt="Selecting &quot;No&quot; indicates that the traveler is not approved for hotel stays in excess of the state per diem rates." xr:uid="{7472A543-E724-45CF-82CA-4C95F41F3F14}">
          <x14:formula1>
            <xm:f>Keywords!$H$5:$H$6</xm:f>
          </x14:formula1>
          <xm:sqref>A48:C48</xm:sqref>
        </x14:dataValidation>
        <x14:dataValidation type="list" allowBlank="1" showInputMessage="1" showErrorMessage="1" xr:uid="{C0FB744D-697F-4DA1-88B5-03D24A243B4B}">
          <x14:formula1>
            <xm:f>Keywords!$D$5:$D$7</xm:f>
          </x14:formula1>
          <xm:sqref>A15:L15</xm:sqref>
        </x14:dataValidation>
        <x14:dataValidation type="custom" errorStyle="warning" allowBlank="1" showInputMessage="1" showErrorMessage="1" error="Selecting &quot;No&quot; indicates that the traveler is not approved for hotel stays in excess of the state per diem rates." xr:uid="{4FACBADD-2245-40A4-87E5-96D9BBD458C2}">
          <x14:formula1>
            <xm:f>IF(A48="No",Keywords!X42,"")</xm:f>
          </x14:formula1>
          <xm:sqref>D49:T50</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59999389629810485"/>
    <pageSetUpPr fitToPage="1"/>
  </sheetPr>
  <dimension ref="A1:AZ497"/>
  <sheetViews>
    <sheetView showGridLines="0" zoomScaleNormal="100" workbookViewId="0">
      <selection sqref="A1:AM1"/>
    </sheetView>
  </sheetViews>
  <sheetFormatPr defaultColWidth="0" defaultRowHeight="12" zeroHeight="1" x14ac:dyDescent="0.2"/>
  <cols>
    <col min="1" max="1" width="3.7109375" style="105" customWidth="1"/>
    <col min="2" max="7" width="2.5703125" style="105" customWidth="1"/>
    <col min="8" max="8" width="2.7109375" style="105" customWidth="1"/>
    <col min="9" max="21" width="2.42578125" style="105" customWidth="1"/>
    <col min="22" max="22" width="2.7109375" style="105" customWidth="1"/>
    <col min="23" max="23" width="2.42578125" style="105" customWidth="1"/>
    <col min="24" max="24" width="2.7109375" style="105" customWidth="1"/>
    <col min="25" max="29" width="2.42578125" style="105" customWidth="1"/>
    <col min="30" max="30" width="2.7109375" style="105" customWidth="1"/>
    <col min="31" max="31" width="3" style="105" customWidth="1"/>
    <col min="32" max="32" width="2.7109375" style="105" customWidth="1"/>
    <col min="33" max="33" width="2.85546875" style="105" customWidth="1"/>
    <col min="34" max="34" width="2.42578125" style="105" customWidth="1"/>
    <col min="35" max="35" width="2.7109375" style="105" customWidth="1"/>
    <col min="36" max="36" width="2.5703125" style="105" customWidth="1"/>
    <col min="37" max="38" width="2.42578125" style="105" customWidth="1"/>
    <col min="39" max="39" width="3" style="105" customWidth="1"/>
    <col min="40" max="40" width="2.42578125" style="105" customWidth="1"/>
    <col min="41" max="42" width="2.42578125" style="105" hidden="1" customWidth="1"/>
    <col min="43" max="16384" width="9.140625" style="105" hidden="1"/>
  </cols>
  <sheetData>
    <row r="1" spans="1:39" ht="19.149999999999999" customHeight="1" x14ac:dyDescent="0.2">
      <c r="A1" s="470" t="s">
        <v>733</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row>
    <row r="2" spans="1:39" ht="14.45" customHeight="1" x14ac:dyDescent="0.2">
      <c r="A2" s="680" t="s">
        <v>93</v>
      </c>
      <c r="B2" s="680"/>
      <c r="C2" s="680"/>
      <c r="D2" s="680"/>
      <c r="E2" s="680"/>
      <c r="F2" s="680"/>
      <c r="G2" s="680"/>
      <c r="H2" s="680"/>
      <c r="I2" s="680"/>
      <c r="J2" s="680"/>
      <c r="K2" s="680"/>
      <c r="L2" s="680"/>
      <c r="M2" s="680"/>
      <c r="N2" s="680"/>
      <c r="O2" s="680"/>
      <c r="P2" s="680"/>
      <c r="Q2" s="680"/>
      <c r="R2" s="680"/>
      <c r="S2" s="680"/>
      <c r="T2" s="680"/>
      <c r="U2" s="680"/>
      <c r="V2" s="680"/>
      <c r="W2" s="680"/>
      <c r="X2" s="680"/>
      <c r="Y2" s="680"/>
      <c r="Z2" s="680"/>
      <c r="AA2" s="680"/>
      <c r="AB2" s="680"/>
      <c r="AC2" s="680"/>
      <c r="AD2" s="680"/>
      <c r="AE2" s="680"/>
      <c r="AF2" s="680"/>
      <c r="AG2" s="680"/>
      <c r="AH2" s="680"/>
      <c r="AI2" s="680"/>
      <c r="AJ2" s="680"/>
      <c r="AK2" s="680"/>
      <c r="AL2" s="680"/>
      <c r="AM2" s="680"/>
    </row>
    <row r="3" spans="1:39" ht="1.5" customHeight="1" x14ac:dyDescent="0.2"/>
    <row r="4" spans="1:39" ht="6" customHeight="1" x14ac:dyDescent="0.2">
      <c r="B4" s="338"/>
      <c r="C4" s="338"/>
      <c r="D4" s="338"/>
      <c r="AB4" s="29"/>
      <c r="AC4" s="36"/>
      <c r="AD4" s="36"/>
      <c r="AE4" s="36"/>
      <c r="AF4" s="36"/>
      <c r="AG4" s="36"/>
      <c r="AH4" s="36"/>
      <c r="AI4" s="35"/>
      <c r="AJ4" s="35"/>
      <c r="AK4" s="35"/>
      <c r="AL4" s="35"/>
      <c r="AM4" s="35"/>
    </row>
    <row r="5" spans="1:39" ht="11.25" customHeight="1" x14ac:dyDescent="0.2">
      <c r="B5" s="457" t="s">
        <v>31</v>
      </c>
      <c r="C5" s="457"/>
      <c r="D5" s="29" t="s">
        <v>725</v>
      </c>
      <c r="AI5" s="195"/>
      <c r="AJ5" s="195"/>
      <c r="AK5" s="195"/>
      <c r="AL5" s="195"/>
      <c r="AM5" s="195"/>
    </row>
    <row r="6" spans="1:39" ht="15.75" customHeight="1" x14ac:dyDescent="0.2">
      <c r="A6" s="95" t="s">
        <v>142</v>
      </c>
      <c r="B6" s="95" t="s">
        <v>219</v>
      </c>
      <c r="AK6" s="341"/>
      <c r="AL6" s="35"/>
      <c r="AM6" s="35"/>
    </row>
    <row r="7" spans="1:39" x14ac:dyDescent="0.2">
      <c r="A7" s="449" t="s">
        <v>0</v>
      </c>
      <c r="B7" s="449"/>
      <c r="C7" s="449"/>
      <c r="D7" s="449"/>
      <c r="E7" s="449"/>
      <c r="F7" s="449"/>
      <c r="G7" s="449"/>
      <c r="H7" s="449"/>
      <c r="I7" s="449"/>
      <c r="J7" s="449"/>
      <c r="K7" s="449"/>
      <c r="L7" s="449"/>
      <c r="M7" s="449"/>
      <c r="N7" s="449"/>
      <c r="O7" s="449"/>
      <c r="P7" s="449"/>
      <c r="Q7" s="449"/>
      <c r="R7" s="449"/>
      <c r="S7" s="449"/>
      <c r="T7" s="449"/>
      <c r="U7" s="449"/>
      <c r="V7" s="449" t="s">
        <v>1</v>
      </c>
      <c r="W7" s="449"/>
      <c r="X7" s="449"/>
      <c r="Y7" s="449"/>
      <c r="Z7" s="449"/>
      <c r="AA7" s="449"/>
      <c r="AB7" s="449"/>
      <c r="AC7" s="449"/>
      <c r="AD7" s="449" t="s">
        <v>723</v>
      </c>
      <c r="AE7" s="449"/>
      <c r="AF7" s="449"/>
      <c r="AG7" s="449"/>
      <c r="AH7" s="449"/>
      <c r="AI7" s="449"/>
      <c r="AJ7" s="449"/>
      <c r="AK7" s="449"/>
      <c r="AL7" s="449"/>
      <c r="AM7" s="449"/>
    </row>
    <row r="8" spans="1:39" ht="20.65" customHeight="1" x14ac:dyDescent="0.3">
      <c r="A8" s="468" t="str">
        <f>IF(TravelRequest!$A$7="","",TravelRequest!$A$7)</f>
        <v/>
      </c>
      <c r="B8" s="468"/>
      <c r="C8" s="468"/>
      <c r="D8" s="468"/>
      <c r="E8" s="468"/>
      <c r="F8" s="468"/>
      <c r="G8" s="468"/>
      <c r="H8" s="468"/>
      <c r="I8" s="468"/>
      <c r="J8" s="468"/>
      <c r="K8" s="468"/>
      <c r="L8" s="468"/>
      <c r="M8" s="468"/>
      <c r="N8" s="468"/>
      <c r="O8" s="468"/>
      <c r="P8" s="468"/>
      <c r="Q8" s="468"/>
      <c r="R8" s="468"/>
      <c r="S8" s="468"/>
      <c r="T8" s="468"/>
      <c r="U8" s="468"/>
      <c r="V8" s="468" t="str">
        <f>IF(TravelRequest!$V$7="","",TravelRequest!$V$7)</f>
        <v/>
      </c>
      <c r="W8" s="468"/>
      <c r="X8" s="468"/>
      <c r="Y8" s="468"/>
      <c r="Z8" s="468"/>
      <c r="AA8" s="468"/>
      <c r="AB8" s="468"/>
      <c r="AC8" s="468"/>
      <c r="AD8" s="468" t="s">
        <v>15</v>
      </c>
      <c r="AE8" s="468"/>
      <c r="AF8" s="468"/>
      <c r="AG8" s="468"/>
      <c r="AH8" s="468"/>
      <c r="AI8" s="468"/>
      <c r="AJ8" s="468"/>
      <c r="AK8" s="468"/>
      <c r="AL8" s="468"/>
      <c r="AM8" s="468"/>
    </row>
    <row r="9" spans="1:39" ht="12" customHeight="1" x14ac:dyDescent="0.2">
      <c r="A9" s="449" t="s">
        <v>3</v>
      </c>
      <c r="B9" s="449"/>
      <c r="C9" s="449"/>
      <c r="D9" s="449"/>
      <c r="E9" s="454" t="s">
        <v>4</v>
      </c>
      <c r="F9" s="455"/>
      <c r="G9" s="455"/>
      <c r="H9" s="455"/>
      <c r="I9" s="455"/>
      <c r="J9" s="455"/>
      <c r="K9" s="455"/>
      <c r="L9" s="455"/>
      <c r="M9" s="455"/>
      <c r="N9" s="455"/>
      <c r="O9" s="455"/>
      <c r="P9" s="455"/>
      <c r="Q9" s="455"/>
      <c r="R9" s="455"/>
      <c r="S9" s="455"/>
      <c r="T9" s="455"/>
      <c r="U9" s="456"/>
      <c r="V9" s="454" t="s">
        <v>5</v>
      </c>
      <c r="W9" s="455"/>
      <c r="X9" s="455"/>
      <c r="Y9" s="455"/>
      <c r="Z9" s="455"/>
      <c r="AA9" s="455"/>
      <c r="AB9" s="455"/>
      <c r="AC9" s="455"/>
      <c r="AD9" s="455"/>
      <c r="AE9" s="456"/>
      <c r="AF9" s="449" t="s">
        <v>417</v>
      </c>
      <c r="AG9" s="449"/>
      <c r="AH9" s="449"/>
      <c r="AI9" s="449"/>
      <c r="AJ9" s="449"/>
      <c r="AK9" s="449"/>
      <c r="AL9" s="449"/>
      <c r="AM9" s="449"/>
    </row>
    <row r="10" spans="1:39" ht="15.75" x14ac:dyDescent="0.25">
      <c r="A10" s="463" t="str">
        <f>IF(TravelRequest!$A$9="","",TravelRequest!$A$9)</f>
        <v/>
      </c>
      <c r="B10" s="463"/>
      <c r="C10" s="463"/>
      <c r="D10" s="463"/>
      <c r="E10" s="451" t="str">
        <f>IF(TravelRequest!$E$9="","",TravelRequest!$E$9)</f>
        <v/>
      </c>
      <c r="F10" s="452"/>
      <c r="G10" s="452"/>
      <c r="H10" s="452"/>
      <c r="I10" s="452"/>
      <c r="J10" s="452"/>
      <c r="K10" s="452"/>
      <c r="L10" s="452"/>
      <c r="M10" s="452"/>
      <c r="N10" s="452"/>
      <c r="O10" s="452"/>
      <c r="P10" s="452"/>
      <c r="Q10" s="452"/>
      <c r="R10" s="452"/>
      <c r="S10" s="452"/>
      <c r="T10" s="452"/>
      <c r="U10" s="453"/>
      <c r="V10" s="768" t="str">
        <f>IF(TravelRequest!$V$9="","",TravelRequest!$V$9)</f>
        <v/>
      </c>
      <c r="W10" s="768"/>
      <c r="X10" s="768"/>
      <c r="Y10" s="768"/>
      <c r="Z10" s="768"/>
      <c r="AA10" s="768"/>
      <c r="AB10" s="768"/>
      <c r="AC10" s="768"/>
      <c r="AD10" s="768"/>
      <c r="AE10" s="768"/>
      <c r="AF10" s="464" t="str">
        <f>IF(TravelRequest!$AF$9="","",TravelRequest!$AF$9)</f>
        <v/>
      </c>
      <c r="AG10" s="465"/>
      <c r="AH10" s="465"/>
      <c r="AI10" s="465"/>
      <c r="AJ10" s="465"/>
      <c r="AK10" s="465"/>
      <c r="AL10" s="465"/>
      <c r="AM10" s="466"/>
    </row>
    <row r="11" spans="1:39" s="30" customFormat="1" x14ac:dyDescent="0.2">
      <c r="A11" s="449" t="s">
        <v>6</v>
      </c>
      <c r="B11" s="449"/>
      <c r="C11" s="449"/>
      <c r="D11" s="449"/>
      <c r="E11" s="449"/>
      <c r="F11" s="449"/>
      <c r="G11" s="449"/>
      <c r="H11" s="449"/>
      <c r="I11" s="449"/>
      <c r="J11" s="449"/>
      <c r="K11" s="449"/>
      <c r="L11" s="449"/>
      <c r="M11" s="449" t="s">
        <v>7</v>
      </c>
      <c r="N11" s="449"/>
      <c r="O11" s="449"/>
      <c r="P11" s="449"/>
      <c r="Q11" s="449"/>
      <c r="R11" s="449"/>
      <c r="S11" s="449"/>
      <c r="T11" s="449"/>
      <c r="U11" s="449"/>
      <c r="V11" s="467" t="s">
        <v>204</v>
      </c>
      <c r="W11" s="467"/>
      <c r="X11" s="467"/>
      <c r="Y11" s="454" t="s">
        <v>416</v>
      </c>
      <c r="Z11" s="455"/>
      <c r="AA11" s="455"/>
      <c r="AB11" s="455"/>
      <c r="AC11" s="455"/>
      <c r="AD11" s="455"/>
      <c r="AE11" s="455"/>
      <c r="AF11" s="455"/>
      <c r="AG11" s="455"/>
      <c r="AH11" s="455"/>
      <c r="AI11" s="455"/>
      <c r="AJ11" s="455"/>
      <c r="AK11" s="455"/>
      <c r="AL11" s="455"/>
      <c r="AM11" s="456"/>
    </row>
    <row r="12" spans="1:39" ht="15" customHeight="1" x14ac:dyDescent="0.25">
      <c r="A12" s="457" t="str">
        <f>IF(TravelRequest!$A$11="","",TravelRequest!$A$11)</f>
        <v/>
      </c>
      <c r="B12" s="457"/>
      <c r="C12" s="457"/>
      <c r="D12" s="457"/>
      <c r="E12" s="457"/>
      <c r="F12" s="457"/>
      <c r="G12" s="457"/>
      <c r="H12" s="457"/>
      <c r="I12" s="457"/>
      <c r="J12" s="457"/>
      <c r="K12" s="457"/>
      <c r="L12" s="457"/>
      <c r="M12" s="457" t="str">
        <f>IF(TravelRequest!$M$11="","",TravelRequest!$M$11)</f>
        <v/>
      </c>
      <c r="N12" s="457"/>
      <c r="O12" s="457"/>
      <c r="P12" s="457"/>
      <c r="Q12" s="457"/>
      <c r="R12" s="457"/>
      <c r="S12" s="457"/>
      <c r="T12" s="457"/>
      <c r="U12" s="457"/>
      <c r="V12" s="458" t="str">
        <f>IF(NOT(TravelRequest!$V$11=""),TravelRequest!$V$11,IF($AD$8=Keywords!$B$6,Keywords!$T$6,""))</f>
        <v/>
      </c>
      <c r="W12" s="458"/>
      <c r="X12" s="459"/>
      <c r="Y12" s="460" t="str">
        <f>IF(TravelRequest!$Y$11="","",TravelRequest!$Y$11)</f>
        <v/>
      </c>
      <c r="Z12" s="461"/>
      <c r="AA12" s="461"/>
      <c r="AB12" s="461"/>
      <c r="AC12" s="461"/>
      <c r="AD12" s="461"/>
      <c r="AE12" s="461"/>
      <c r="AF12" s="461"/>
      <c r="AG12" s="461"/>
      <c r="AH12" s="461"/>
      <c r="AI12" s="461"/>
      <c r="AJ12" s="461"/>
      <c r="AK12" s="461"/>
      <c r="AL12" s="461"/>
      <c r="AM12" s="462"/>
    </row>
    <row r="13" spans="1:39" ht="12" customHeight="1" x14ac:dyDescent="0.2">
      <c r="A13" s="449" t="s">
        <v>461</v>
      </c>
      <c r="B13" s="449"/>
      <c r="C13" s="449"/>
      <c r="D13" s="449"/>
      <c r="E13" s="449"/>
      <c r="F13" s="449"/>
      <c r="G13" s="449"/>
      <c r="H13" s="449"/>
      <c r="I13" s="449"/>
      <c r="J13" s="449"/>
      <c r="K13" s="449"/>
      <c r="L13" s="449"/>
      <c r="M13" s="449" t="s">
        <v>11</v>
      </c>
      <c r="N13" s="449"/>
      <c r="O13" s="449"/>
      <c r="P13" s="449"/>
      <c r="Q13" s="449"/>
      <c r="R13" s="449"/>
      <c r="S13" s="449" t="s">
        <v>12</v>
      </c>
      <c r="T13" s="449"/>
      <c r="U13" s="449"/>
      <c r="V13" s="449"/>
      <c r="W13" s="449"/>
      <c r="X13" s="454"/>
      <c r="Y13" s="449" t="s">
        <v>460</v>
      </c>
      <c r="Z13" s="449"/>
      <c r="AA13" s="449"/>
      <c r="AB13" s="449"/>
      <c r="AC13" s="449"/>
      <c r="AD13" s="449"/>
      <c r="AE13" s="449"/>
      <c r="AF13" s="449"/>
      <c r="AG13" s="449"/>
      <c r="AH13" s="449"/>
      <c r="AI13" s="449"/>
      <c r="AJ13" s="449"/>
      <c r="AK13" s="449"/>
      <c r="AL13" s="449"/>
      <c r="AM13" s="449"/>
    </row>
    <row r="14" spans="1:39" ht="15.75" customHeight="1" x14ac:dyDescent="0.25">
      <c r="A14" s="437" t="str">
        <f>IF(TravelRequest!$A$13="","",TravelRequest!$A$13)</f>
        <v/>
      </c>
      <c r="B14" s="437"/>
      <c r="C14" s="437"/>
      <c r="D14" s="437"/>
      <c r="E14" s="437"/>
      <c r="F14" s="437"/>
      <c r="G14" s="437"/>
      <c r="H14" s="437"/>
      <c r="I14" s="437"/>
      <c r="J14" s="437"/>
      <c r="K14" s="437"/>
      <c r="L14" s="437"/>
      <c r="M14" s="438" t="str">
        <f>IF(TravelRequest!$M$13="","",TravelRequest!$M$13)</f>
        <v/>
      </c>
      <c r="N14" s="438"/>
      <c r="O14" s="438"/>
      <c r="P14" s="438"/>
      <c r="Q14" s="438"/>
      <c r="R14" s="438"/>
      <c r="S14" s="438" t="str">
        <f>IF(TravelRequest!$S$13="","",TravelRequest!$S$13)</f>
        <v/>
      </c>
      <c r="T14" s="438"/>
      <c r="U14" s="438"/>
      <c r="V14" s="438"/>
      <c r="W14" s="438"/>
      <c r="X14" s="438"/>
      <c r="Y14" s="440" t="str">
        <f>IF(TravelRequest!$Y$13="","",TravelRequest!$Y$13)</f>
        <v/>
      </c>
      <c r="Z14" s="441"/>
      <c r="AA14" s="441"/>
      <c r="AB14" s="441"/>
      <c r="AC14" s="441"/>
      <c r="AD14" s="441"/>
      <c r="AE14" s="441"/>
      <c r="AF14" s="441"/>
      <c r="AG14" s="441"/>
      <c r="AH14" s="441"/>
      <c r="AI14" s="441"/>
      <c r="AJ14" s="441"/>
      <c r="AK14" s="441"/>
      <c r="AL14" s="441"/>
      <c r="AM14" s="442"/>
    </row>
    <row r="15" spans="1:39" ht="12" customHeight="1" x14ac:dyDescent="0.2">
      <c r="A15" s="454" t="s">
        <v>13</v>
      </c>
      <c r="B15" s="455"/>
      <c r="C15" s="455"/>
      <c r="D15" s="455"/>
      <c r="E15" s="455"/>
      <c r="F15" s="455"/>
      <c r="G15" s="455"/>
      <c r="H15" s="455"/>
      <c r="I15" s="455"/>
      <c r="J15" s="455"/>
      <c r="K15" s="455"/>
      <c r="L15" s="456"/>
      <c r="M15" s="772"/>
      <c r="N15" s="773"/>
      <c r="O15" s="773"/>
      <c r="P15" s="773"/>
      <c r="Q15" s="773"/>
      <c r="R15" s="773"/>
      <c r="S15" s="773"/>
      <c r="T15" s="773"/>
      <c r="U15" s="773"/>
      <c r="V15" s="773"/>
      <c r="W15" s="773"/>
      <c r="X15" s="774"/>
      <c r="Y15" s="444"/>
      <c r="Z15" s="444"/>
      <c r="AA15" s="444"/>
      <c r="AB15" s="444"/>
      <c r="AC15" s="444"/>
      <c r="AD15" s="444"/>
      <c r="AE15" s="444"/>
      <c r="AF15" s="444"/>
      <c r="AG15" s="444"/>
      <c r="AH15" s="444"/>
      <c r="AI15" s="444"/>
      <c r="AJ15" s="444"/>
      <c r="AK15" s="444"/>
      <c r="AL15" s="444"/>
      <c r="AM15" s="445"/>
    </row>
    <row r="16" spans="1:39" ht="15.75" x14ac:dyDescent="0.25">
      <c r="A16" s="437" t="str">
        <f>IF(TravelRequest!$A$15="","",TravelRequest!$A$15)</f>
        <v/>
      </c>
      <c r="B16" s="437"/>
      <c r="C16" s="437"/>
      <c r="D16" s="437"/>
      <c r="E16" s="437"/>
      <c r="F16" s="437"/>
      <c r="G16" s="437"/>
      <c r="H16" s="437"/>
      <c r="I16" s="437"/>
      <c r="J16" s="437"/>
      <c r="K16" s="437"/>
      <c r="L16" s="437"/>
      <c r="M16" s="775"/>
      <c r="N16" s="776"/>
      <c r="O16" s="776"/>
      <c r="P16" s="776"/>
      <c r="Q16" s="776"/>
      <c r="R16" s="776"/>
      <c r="S16" s="776"/>
      <c r="T16" s="776"/>
      <c r="U16" s="776"/>
      <c r="V16" s="776"/>
      <c r="W16" s="776"/>
      <c r="X16" s="777"/>
      <c r="Y16" s="447"/>
      <c r="Z16" s="447"/>
      <c r="AA16" s="447"/>
      <c r="AB16" s="447"/>
      <c r="AC16" s="447"/>
      <c r="AD16" s="447"/>
      <c r="AE16" s="447"/>
      <c r="AF16" s="447"/>
      <c r="AG16" s="447"/>
      <c r="AH16" s="447"/>
      <c r="AI16" s="447"/>
      <c r="AJ16" s="447"/>
      <c r="AK16" s="447"/>
      <c r="AL16" s="447"/>
      <c r="AM16" s="448"/>
    </row>
    <row r="17" spans="1:42" ht="15" customHeight="1" x14ac:dyDescent="0.25">
      <c r="A17" s="765"/>
      <c r="B17" s="766"/>
      <c r="C17" s="767"/>
      <c r="D17" s="771" t="s">
        <v>121</v>
      </c>
      <c r="E17" s="421"/>
      <c r="F17" s="421"/>
      <c r="G17" s="421"/>
      <c r="H17" s="421"/>
      <c r="I17" s="421"/>
      <c r="J17" s="421"/>
      <c r="K17" s="421"/>
      <c r="L17" s="421"/>
      <c r="M17" s="421"/>
      <c r="N17" s="421"/>
      <c r="O17" s="421"/>
      <c r="P17" s="421"/>
      <c r="Q17" s="421"/>
      <c r="R17" s="421"/>
      <c r="S17" s="421"/>
      <c r="T17" s="421"/>
      <c r="U17" s="421"/>
      <c r="V17" s="421"/>
      <c r="W17" s="421"/>
      <c r="X17" s="769" t="str">
        <f>IF($A$17=Keywords!$H$5,Keywords!$X$19,"")</f>
        <v/>
      </c>
      <c r="Y17" s="769"/>
      <c r="Z17" s="769"/>
      <c r="AA17" s="769"/>
      <c r="AB17" s="769"/>
      <c r="AC17" s="769"/>
      <c r="AD17" s="769"/>
      <c r="AE17" s="769"/>
      <c r="AF17" s="770"/>
      <c r="AG17" s="770"/>
      <c r="AH17" s="770"/>
      <c r="AI17" s="770"/>
      <c r="AJ17" s="770"/>
      <c r="AK17" s="770"/>
      <c r="AL17" s="770"/>
      <c r="AM17" s="770"/>
      <c r="AP17" s="119"/>
    </row>
    <row r="18" spans="1:42" ht="10.5" customHeight="1" x14ac:dyDescent="0.2">
      <c r="A18" s="227" t="str">
        <f>IF(NOT($AD$8=Keywords!$B$5),IF(OR(A8="",V8="",AD8="",A10="",E10="",V10="",AF10="",A12="",M12="",V12="",Y12="",A14="",M14="",S14="",Y14="",A16="",A17="",AND(A17=Keywords!$H$5,AF17="")),Keywords!$X$36,""),IF(OR(A8="",AD8="",A10="",E10="",V10="",AF10="",A12="",M12="",V12="",Y12="",A14="",M14="",S14="",Y14="",A16="",A17="",AND(A17=Keywords!$H$5,AF17="")),Keywords!$X$36,IF(AND(A17=Keywords!$H$5,AF17=""),Keywords!$X$36,"")))</f>
        <v>Please complete all fields above</v>
      </c>
      <c r="T18" s="95"/>
      <c r="U18" s="95"/>
      <c r="V18" s="754" t="str">
        <f>IF($A$17=Keywords!$H$5,Keywords!$X$21,"")</f>
        <v/>
      </c>
      <c r="W18" s="754"/>
      <c r="X18" s="754"/>
      <c r="Y18" s="754"/>
      <c r="Z18" s="754"/>
      <c r="AA18" s="754"/>
      <c r="AB18" s="754"/>
      <c r="AC18" s="754"/>
      <c r="AD18" s="754"/>
      <c r="AE18" s="754"/>
      <c r="AF18" s="754"/>
      <c r="AG18" s="754"/>
      <c r="AH18" s="754"/>
      <c r="AI18" s="754"/>
      <c r="AJ18" s="754"/>
      <c r="AK18" s="754"/>
      <c r="AL18" s="754"/>
    </row>
    <row r="19" spans="1:42" ht="17.25" customHeight="1" thickBot="1" x14ac:dyDescent="0.25">
      <c r="A19" s="95" t="s">
        <v>144</v>
      </c>
      <c r="B19" s="95" t="s">
        <v>228</v>
      </c>
      <c r="Q19" s="95" t="s">
        <v>145</v>
      </c>
      <c r="R19" s="126" t="s">
        <v>726</v>
      </c>
      <c r="S19" s="114"/>
    </row>
    <row r="20" spans="1:42" ht="13.9" customHeight="1" x14ac:dyDescent="0.25">
      <c r="A20" s="90"/>
      <c r="B20" s="90"/>
      <c r="C20" s="90"/>
      <c r="D20" s="90"/>
      <c r="E20" s="90"/>
      <c r="F20" s="90"/>
      <c r="G20" s="90"/>
      <c r="H20" s="90"/>
      <c r="I20" s="104" t="s">
        <v>125</v>
      </c>
      <c r="J20" s="755">
        <f>SUM(TransactionTable!$E$4:$E$118)</f>
        <v>0</v>
      </c>
      <c r="K20" s="755"/>
      <c r="L20" s="755"/>
      <c r="M20" s="755"/>
      <c r="N20" s="755"/>
      <c r="O20" s="755"/>
      <c r="Q20" s="738" t="s">
        <v>127</v>
      </c>
      <c r="R20" s="739"/>
      <c r="S20" s="739"/>
      <c r="T20" s="739"/>
      <c r="U20" s="739"/>
      <c r="V20" s="739"/>
      <c r="W20" s="739"/>
      <c r="X20" s="739"/>
      <c r="Y20" s="739"/>
      <c r="Z20" s="739"/>
      <c r="AA20" s="739"/>
      <c r="AB20" s="740"/>
      <c r="AC20" s="741" t="s">
        <v>90</v>
      </c>
      <c r="AD20" s="739"/>
      <c r="AE20" s="740"/>
      <c r="AF20" s="741" t="s">
        <v>91</v>
      </c>
      <c r="AG20" s="739"/>
      <c r="AH20" s="740"/>
      <c r="AI20" s="741" t="s">
        <v>79</v>
      </c>
      <c r="AJ20" s="739"/>
      <c r="AK20" s="739"/>
      <c r="AL20" s="739"/>
      <c r="AM20" s="753"/>
    </row>
    <row r="21" spans="1:42" ht="13.15" customHeight="1" x14ac:dyDescent="0.25">
      <c r="I21" s="109" t="s">
        <v>124</v>
      </c>
      <c r="J21" s="724">
        <f>-SUMIF(TransactionTable!$D$4:$D$118,Keywords!$P$6,TransactionTable!$E$4:$E$118)</f>
        <v>0</v>
      </c>
      <c r="K21" s="724"/>
      <c r="L21" s="724"/>
      <c r="M21" s="724"/>
      <c r="N21" s="724"/>
      <c r="O21" s="724"/>
      <c r="Q21" s="734" t="str">
        <f ca="1">CodingTable!$L5</f>
        <v/>
      </c>
      <c r="R21" s="735"/>
      <c r="S21" s="735"/>
      <c r="T21" s="735"/>
      <c r="U21" s="735"/>
      <c r="V21" s="735"/>
      <c r="W21" s="735"/>
      <c r="X21" s="735"/>
      <c r="Y21" s="735"/>
      <c r="Z21" s="735"/>
      <c r="AA21" s="735"/>
      <c r="AB21" s="736"/>
      <c r="AC21" s="709" t="str">
        <f ca="1">CodingTable!$M5</f>
        <v/>
      </c>
      <c r="AD21" s="710"/>
      <c r="AE21" s="711"/>
      <c r="AF21" s="709" t="str">
        <f ca="1">CodingTable!$N5</f>
        <v/>
      </c>
      <c r="AG21" s="710"/>
      <c r="AH21" s="711"/>
      <c r="AI21" s="713" t="str">
        <f ca="1">CodingTable!$O5</f>
        <v/>
      </c>
      <c r="AJ21" s="714"/>
      <c r="AK21" s="714"/>
      <c r="AL21" s="714"/>
      <c r="AM21" s="715"/>
    </row>
    <row r="22" spans="1:42" ht="13.9" customHeight="1" x14ac:dyDescent="0.25">
      <c r="I22" s="109" t="s">
        <v>123</v>
      </c>
      <c r="J22" s="724">
        <f>-SUMIF(TransactionTable!$D$4:$D$118,Keywords!$P$7,TransactionTable!$E$4:$E$118)</f>
        <v>0</v>
      </c>
      <c r="K22" s="724"/>
      <c r="L22" s="724"/>
      <c r="M22" s="724"/>
      <c r="N22" s="724"/>
      <c r="O22" s="724"/>
      <c r="Q22" s="734" t="str">
        <f ca="1">CodingTable!$L6</f>
        <v/>
      </c>
      <c r="R22" s="735"/>
      <c r="S22" s="735"/>
      <c r="T22" s="735"/>
      <c r="U22" s="735"/>
      <c r="V22" s="735"/>
      <c r="W22" s="735"/>
      <c r="X22" s="735"/>
      <c r="Y22" s="735"/>
      <c r="Z22" s="735"/>
      <c r="AA22" s="735"/>
      <c r="AB22" s="736"/>
      <c r="AC22" s="709" t="str">
        <f ca="1">CodingTable!$M6</f>
        <v/>
      </c>
      <c r="AD22" s="710"/>
      <c r="AE22" s="711"/>
      <c r="AF22" s="709" t="str">
        <f ca="1">CodingTable!$N6</f>
        <v/>
      </c>
      <c r="AG22" s="710"/>
      <c r="AH22" s="711"/>
      <c r="AI22" s="713" t="str">
        <f ca="1">CodingTable!$O6</f>
        <v/>
      </c>
      <c r="AJ22" s="714"/>
      <c r="AK22" s="714"/>
      <c r="AL22" s="714"/>
      <c r="AM22" s="715"/>
    </row>
    <row r="23" spans="1:42" ht="13.15" customHeight="1" x14ac:dyDescent="0.25">
      <c r="I23" s="109" t="s">
        <v>122</v>
      </c>
      <c r="J23" s="724">
        <f>-SUMIF(TransactionTable!$D$4:$D$118,Keywords!$P$8,TransactionTable!$E$4:$E$118)</f>
        <v>0</v>
      </c>
      <c r="K23" s="724"/>
      <c r="L23" s="724"/>
      <c r="M23" s="724"/>
      <c r="N23" s="724"/>
      <c r="O23" s="724"/>
      <c r="Q23" s="734" t="str">
        <f ca="1">CodingTable!$L7</f>
        <v/>
      </c>
      <c r="R23" s="735"/>
      <c r="S23" s="735"/>
      <c r="T23" s="735"/>
      <c r="U23" s="735"/>
      <c r="V23" s="735"/>
      <c r="W23" s="735"/>
      <c r="X23" s="735"/>
      <c r="Y23" s="735"/>
      <c r="Z23" s="735"/>
      <c r="AA23" s="735"/>
      <c r="AB23" s="736"/>
      <c r="AC23" s="709" t="str">
        <f ca="1">CodingTable!$M7</f>
        <v/>
      </c>
      <c r="AD23" s="710"/>
      <c r="AE23" s="711"/>
      <c r="AF23" s="709" t="str">
        <f ca="1">CodingTable!$N7</f>
        <v/>
      </c>
      <c r="AG23" s="710"/>
      <c r="AH23" s="711"/>
      <c r="AI23" s="713" t="str">
        <f ca="1">CodingTable!$O7</f>
        <v/>
      </c>
      <c r="AJ23" s="714"/>
      <c r="AK23" s="714"/>
      <c r="AL23" s="714"/>
      <c r="AM23" s="715"/>
    </row>
    <row r="24" spans="1:42" ht="14.25" customHeight="1" x14ac:dyDescent="0.2">
      <c r="I24" s="91" t="str">
        <f>IF(J24&lt;0,Keywords!X11,Keywords!X10)</f>
        <v>To be reimbursed to traveler</v>
      </c>
      <c r="J24" s="725">
        <f>SUM(J19:O22)</f>
        <v>0</v>
      </c>
      <c r="K24" s="726"/>
      <c r="L24" s="726"/>
      <c r="M24" s="726"/>
      <c r="N24" s="726"/>
      <c r="O24" s="727"/>
      <c r="Q24" s="734" t="str">
        <f ca="1">CodingTable!$L8</f>
        <v/>
      </c>
      <c r="R24" s="735"/>
      <c r="S24" s="735"/>
      <c r="T24" s="735"/>
      <c r="U24" s="735"/>
      <c r="V24" s="735"/>
      <c r="W24" s="735"/>
      <c r="X24" s="735"/>
      <c r="Y24" s="735"/>
      <c r="Z24" s="735"/>
      <c r="AA24" s="735"/>
      <c r="AB24" s="736"/>
      <c r="AC24" s="709" t="str">
        <f ca="1">CodingTable!$M8</f>
        <v/>
      </c>
      <c r="AD24" s="710"/>
      <c r="AE24" s="711"/>
      <c r="AF24" s="709" t="str">
        <f ca="1">CodingTable!$N8</f>
        <v/>
      </c>
      <c r="AG24" s="710"/>
      <c r="AH24" s="711"/>
      <c r="AI24" s="713" t="str">
        <f ca="1">CodingTable!$O8</f>
        <v/>
      </c>
      <c r="AJ24" s="714"/>
      <c r="AK24" s="714"/>
      <c r="AL24" s="714"/>
      <c r="AM24" s="715"/>
    </row>
    <row r="25" spans="1:42" ht="13.9" customHeight="1" x14ac:dyDescent="0.2">
      <c r="I25" s="91"/>
      <c r="J25" s="712"/>
      <c r="K25" s="712"/>
      <c r="L25" s="712"/>
      <c r="M25" s="712"/>
      <c r="N25" s="712"/>
      <c r="O25" s="712"/>
      <c r="Q25" s="734" t="str">
        <f ca="1">CodingTable!$L9</f>
        <v/>
      </c>
      <c r="R25" s="735"/>
      <c r="S25" s="735"/>
      <c r="T25" s="735"/>
      <c r="U25" s="735"/>
      <c r="V25" s="735"/>
      <c r="W25" s="735"/>
      <c r="X25" s="735"/>
      <c r="Y25" s="735"/>
      <c r="Z25" s="735"/>
      <c r="AA25" s="735"/>
      <c r="AB25" s="736"/>
      <c r="AC25" s="709" t="str">
        <f ca="1">CodingTable!$M9</f>
        <v/>
      </c>
      <c r="AD25" s="710"/>
      <c r="AE25" s="711"/>
      <c r="AF25" s="709" t="str">
        <f ca="1">CodingTable!$N9</f>
        <v/>
      </c>
      <c r="AG25" s="710"/>
      <c r="AH25" s="711"/>
      <c r="AI25" s="713" t="str">
        <f ca="1">CodingTable!$O9</f>
        <v/>
      </c>
      <c r="AJ25" s="714"/>
      <c r="AK25" s="714"/>
      <c r="AL25" s="714"/>
      <c r="AM25" s="715"/>
    </row>
    <row r="26" spans="1:42" ht="12.6" customHeight="1" x14ac:dyDescent="0.2">
      <c r="A26" s="737"/>
      <c r="B26" s="737"/>
      <c r="C26" s="737"/>
      <c r="D26" s="737"/>
      <c r="E26" s="737"/>
      <c r="F26" s="737"/>
      <c r="G26" s="737"/>
      <c r="H26" s="737"/>
      <c r="I26" s="737"/>
      <c r="J26" s="737"/>
      <c r="K26" s="737"/>
      <c r="L26" s="737"/>
      <c r="M26" s="737"/>
      <c r="N26" s="737"/>
      <c r="O26" s="737"/>
      <c r="Q26" s="734" t="str">
        <f ca="1">CodingTable!$L10</f>
        <v/>
      </c>
      <c r="R26" s="735"/>
      <c r="S26" s="735"/>
      <c r="T26" s="735"/>
      <c r="U26" s="735"/>
      <c r="V26" s="735"/>
      <c r="W26" s="735"/>
      <c r="X26" s="735"/>
      <c r="Y26" s="735"/>
      <c r="Z26" s="735"/>
      <c r="AA26" s="735"/>
      <c r="AB26" s="736"/>
      <c r="AC26" s="709" t="str">
        <f ca="1">CodingTable!$M10</f>
        <v/>
      </c>
      <c r="AD26" s="710"/>
      <c r="AE26" s="711"/>
      <c r="AF26" s="709" t="str">
        <f ca="1">CodingTable!$N10</f>
        <v/>
      </c>
      <c r="AG26" s="710"/>
      <c r="AH26" s="711"/>
      <c r="AI26" s="713" t="str">
        <f ca="1">CodingTable!$O10</f>
        <v/>
      </c>
      <c r="AJ26" s="714"/>
      <c r="AK26" s="714"/>
      <c r="AL26" s="714"/>
      <c r="AM26" s="715"/>
      <c r="AN26" s="31"/>
      <c r="AO26" s="31"/>
    </row>
    <row r="27" spans="1:42" ht="13.5" customHeight="1" x14ac:dyDescent="0.2">
      <c r="A27" s="737"/>
      <c r="B27" s="737"/>
      <c r="C27" s="737"/>
      <c r="D27" s="737"/>
      <c r="E27" s="737"/>
      <c r="F27" s="737"/>
      <c r="G27" s="737"/>
      <c r="H27" s="737"/>
      <c r="I27" s="737"/>
      <c r="J27" s="737"/>
      <c r="K27" s="737"/>
      <c r="L27" s="737"/>
      <c r="M27" s="737"/>
      <c r="N27" s="737"/>
      <c r="O27" s="737"/>
      <c r="Q27" s="734" t="str">
        <f ca="1">CodingTable!$L11</f>
        <v/>
      </c>
      <c r="R27" s="735"/>
      <c r="S27" s="735"/>
      <c r="T27" s="735"/>
      <c r="U27" s="735"/>
      <c r="V27" s="735"/>
      <c r="W27" s="735"/>
      <c r="X27" s="735"/>
      <c r="Y27" s="735"/>
      <c r="Z27" s="735"/>
      <c r="AA27" s="735"/>
      <c r="AB27" s="736"/>
      <c r="AC27" s="709" t="str">
        <f ca="1">CodingTable!$M11</f>
        <v/>
      </c>
      <c r="AD27" s="710"/>
      <c r="AE27" s="711"/>
      <c r="AF27" s="709" t="str">
        <f ca="1">CodingTable!$N11</f>
        <v/>
      </c>
      <c r="AG27" s="710"/>
      <c r="AH27" s="711"/>
      <c r="AI27" s="713" t="str">
        <f ca="1">CodingTable!$O11</f>
        <v/>
      </c>
      <c r="AJ27" s="714"/>
      <c r="AK27" s="714"/>
      <c r="AL27" s="714"/>
      <c r="AM27" s="715"/>
      <c r="AN27" s="31"/>
      <c r="AO27" s="31"/>
    </row>
    <row r="28" spans="1:42" ht="12.75" customHeight="1" x14ac:dyDescent="0.2">
      <c r="A28" s="238" t="s">
        <v>727</v>
      </c>
      <c r="P28" s="36"/>
      <c r="Q28" s="734" t="str">
        <f ca="1">CodingTable!$L12</f>
        <v/>
      </c>
      <c r="R28" s="735"/>
      <c r="S28" s="735"/>
      <c r="T28" s="735"/>
      <c r="U28" s="735"/>
      <c r="V28" s="735"/>
      <c r="W28" s="735"/>
      <c r="X28" s="735"/>
      <c r="Y28" s="735"/>
      <c r="Z28" s="735"/>
      <c r="AA28" s="735"/>
      <c r="AB28" s="736"/>
      <c r="AC28" s="709" t="str">
        <f ca="1">CodingTable!$M12</f>
        <v/>
      </c>
      <c r="AD28" s="710"/>
      <c r="AE28" s="711"/>
      <c r="AF28" s="709" t="str">
        <f ca="1">CodingTable!$N12</f>
        <v/>
      </c>
      <c r="AG28" s="710"/>
      <c r="AH28" s="711"/>
      <c r="AI28" s="713" t="str">
        <f ca="1">CodingTable!$O12</f>
        <v/>
      </c>
      <c r="AJ28" s="714"/>
      <c r="AK28" s="714"/>
      <c r="AL28" s="714"/>
      <c r="AM28" s="715"/>
      <c r="AN28" s="31"/>
      <c r="AO28" s="31"/>
    </row>
    <row r="29" spans="1:42" ht="12.6" customHeight="1" x14ac:dyDescent="0.2">
      <c r="A29" s="762"/>
      <c r="B29" s="763"/>
      <c r="C29" s="763"/>
      <c r="D29" s="763"/>
      <c r="E29" s="763"/>
      <c r="F29" s="763"/>
      <c r="G29" s="763"/>
      <c r="H29" s="763"/>
      <c r="I29" s="763"/>
      <c r="J29" s="763"/>
      <c r="K29" s="763"/>
      <c r="L29" s="763"/>
      <c r="M29" s="763"/>
      <c r="N29" s="763"/>
      <c r="O29" s="764"/>
      <c r="Q29" s="734" t="str">
        <f ca="1">CodingTable!$L13</f>
        <v/>
      </c>
      <c r="R29" s="735"/>
      <c r="S29" s="735"/>
      <c r="T29" s="735"/>
      <c r="U29" s="735"/>
      <c r="V29" s="735"/>
      <c r="W29" s="735"/>
      <c r="X29" s="735"/>
      <c r="Y29" s="735"/>
      <c r="Z29" s="735"/>
      <c r="AA29" s="735"/>
      <c r="AB29" s="736"/>
      <c r="AC29" s="709" t="str">
        <f ca="1">CodingTable!$M13</f>
        <v/>
      </c>
      <c r="AD29" s="710"/>
      <c r="AE29" s="711"/>
      <c r="AF29" s="709" t="str">
        <f ca="1">CodingTable!$N13</f>
        <v/>
      </c>
      <c r="AG29" s="710"/>
      <c r="AH29" s="711"/>
      <c r="AI29" s="713" t="str">
        <f ca="1">CodingTable!$O13</f>
        <v/>
      </c>
      <c r="AJ29" s="714"/>
      <c r="AK29" s="714"/>
      <c r="AL29" s="714"/>
      <c r="AM29" s="715"/>
    </row>
    <row r="30" spans="1:42" ht="10.5" customHeight="1" x14ac:dyDescent="0.2">
      <c r="A30" s="681" t="str">
        <f ca="1">IF(AND(OR($M$14="",$S$14=""),(NOT($AI$43=0))),Keywords!$X$27,"")</f>
        <v/>
      </c>
      <c r="B30" s="682"/>
      <c r="C30" s="682"/>
      <c r="D30" s="682"/>
      <c r="E30" s="682"/>
      <c r="F30" s="682"/>
      <c r="G30" s="682"/>
      <c r="H30" s="682"/>
      <c r="I30" s="682"/>
      <c r="J30" s="682"/>
      <c r="K30" s="682"/>
      <c r="L30" s="682"/>
      <c r="M30" s="682"/>
      <c r="N30" s="682"/>
      <c r="O30" s="683"/>
      <c r="Q30" s="734" t="str">
        <f ca="1">CodingTable!$L14</f>
        <v/>
      </c>
      <c r="R30" s="735"/>
      <c r="S30" s="735"/>
      <c r="T30" s="735"/>
      <c r="U30" s="735"/>
      <c r="V30" s="735"/>
      <c r="W30" s="735"/>
      <c r="X30" s="735"/>
      <c r="Y30" s="735"/>
      <c r="Z30" s="735"/>
      <c r="AA30" s="735"/>
      <c r="AB30" s="736"/>
      <c r="AC30" s="709" t="str">
        <f ca="1">CodingTable!$M14</f>
        <v/>
      </c>
      <c r="AD30" s="710"/>
      <c r="AE30" s="711"/>
      <c r="AF30" s="709" t="str">
        <f ca="1">CodingTable!$N14</f>
        <v/>
      </c>
      <c r="AG30" s="710"/>
      <c r="AH30" s="711"/>
      <c r="AI30" s="713" t="str">
        <f ca="1">CodingTable!$O14</f>
        <v/>
      </c>
      <c r="AJ30" s="714"/>
      <c r="AK30" s="714"/>
      <c r="AL30" s="714"/>
      <c r="AM30" s="715"/>
      <c r="AN30" s="30"/>
    </row>
    <row r="31" spans="1:42" ht="10.5" customHeight="1" x14ac:dyDescent="0.2">
      <c r="A31" s="681"/>
      <c r="B31" s="682"/>
      <c r="C31" s="682"/>
      <c r="D31" s="682"/>
      <c r="E31" s="682"/>
      <c r="F31" s="682"/>
      <c r="G31" s="682"/>
      <c r="H31" s="682"/>
      <c r="I31" s="682"/>
      <c r="J31" s="682"/>
      <c r="K31" s="682"/>
      <c r="L31" s="682"/>
      <c r="M31" s="682"/>
      <c r="N31" s="682"/>
      <c r="O31" s="683"/>
      <c r="Q31" s="734" t="str">
        <f ca="1">CodingTable!$L15</f>
        <v/>
      </c>
      <c r="R31" s="735"/>
      <c r="S31" s="735"/>
      <c r="T31" s="735"/>
      <c r="U31" s="735"/>
      <c r="V31" s="735"/>
      <c r="W31" s="735"/>
      <c r="X31" s="735"/>
      <c r="Y31" s="735"/>
      <c r="Z31" s="735"/>
      <c r="AA31" s="735"/>
      <c r="AB31" s="736"/>
      <c r="AC31" s="709" t="str">
        <f ca="1">CodingTable!$M15</f>
        <v/>
      </c>
      <c r="AD31" s="710"/>
      <c r="AE31" s="711"/>
      <c r="AF31" s="709" t="str">
        <f ca="1">CodingTable!$N15</f>
        <v/>
      </c>
      <c r="AG31" s="710"/>
      <c r="AH31" s="711"/>
      <c r="AI31" s="713" t="str">
        <f ca="1">CodingTable!$O15</f>
        <v/>
      </c>
      <c r="AJ31" s="714"/>
      <c r="AK31" s="714"/>
      <c r="AL31" s="714"/>
      <c r="AM31" s="715"/>
      <c r="AN31" s="37"/>
    </row>
    <row r="32" spans="1:42" ht="12.6" customHeight="1" x14ac:dyDescent="0.2">
      <c r="A32" s="357"/>
      <c r="B32" s="358"/>
      <c r="C32" s="358"/>
      <c r="D32" s="358"/>
      <c r="E32" s="358"/>
      <c r="F32" s="358"/>
      <c r="G32" s="358"/>
      <c r="H32" s="358"/>
      <c r="I32" s="358"/>
      <c r="J32" s="358"/>
      <c r="K32" s="358"/>
      <c r="L32" s="358"/>
      <c r="M32" s="358"/>
      <c r="N32" s="358"/>
      <c r="O32" s="359"/>
      <c r="Q32" s="734" t="str">
        <f ca="1">CodingTable!$L16</f>
        <v/>
      </c>
      <c r="R32" s="735"/>
      <c r="S32" s="735"/>
      <c r="T32" s="735"/>
      <c r="U32" s="735"/>
      <c r="V32" s="735"/>
      <c r="W32" s="735"/>
      <c r="X32" s="735"/>
      <c r="Y32" s="735"/>
      <c r="Z32" s="735"/>
      <c r="AA32" s="735"/>
      <c r="AB32" s="736"/>
      <c r="AC32" s="709" t="str">
        <f ca="1">CodingTable!$M16</f>
        <v/>
      </c>
      <c r="AD32" s="710"/>
      <c r="AE32" s="711"/>
      <c r="AF32" s="709" t="str">
        <f ca="1">CodingTable!$N16</f>
        <v/>
      </c>
      <c r="AG32" s="710"/>
      <c r="AH32" s="711"/>
      <c r="AI32" s="713" t="str">
        <f ca="1">CodingTable!$O16</f>
        <v/>
      </c>
      <c r="AJ32" s="714"/>
      <c r="AK32" s="714"/>
      <c r="AL32" s="714"/>
      <c r="AM32" s="715"/>
      <c r="AN32" s="116"/>
    </row>
    <row r="33" spans="1:42" ht="12.6" customHeight="1" x14ac:dyDescent="0.2">
      <c r="A33" s="313" t="str">
        <f>IF(NOT($A$51=""),Keywords!$X$28,"")</f>
        <v/>
      </c>
      <c r="B33" s="314"/>
      <c r="C33" s="314"/>
      <c r="D33" s="314"/>
      <c r="E33" s="314"/>
      <c r="F33" s="314"/>
      <c r="G33" s="314"/>
      <c r="H33" s="314"/>
      <c r="I33" s="314"/>
      <c r="J33" s="314"/>
      <c r="K33" s="314"/>
      <c r="L33" s="314"/>
      <c r="M33" s="314"/>
      <c r="N33" s="314"/>
      <c r="O33" s="315"/>
      <c r="Q33" s="734" t="str">
        <f ca="1">CodingTable!$L17</f>
        <v/>
      </c>
      <c r="R33" s="735"/>
      <c r="S33" s="735"/>
      <c r="T33" s="735"/>
      <c r="U33" s="735"/>
      <c r="V33" s="735"/>
      <c r="W33" s="735"/>
      <c r="X33" s="735"/>
      <c r="Y33" s="735"/>
      <c r="Z33" s="735"/>
      <c r="AA33" s="735"/>
      <c r="AB33" s="736"/>
      <c r="AC33" s="709" t="str">
        <f ca="1">CodingTable!$M17</f>
        <v/>
      </c>
      <c r="AD33" s="710"/>
      <c r="AE33" s="711"/>
      <c r="AF33" s="709" t="str">
        <f ca="1">CodingTable!$N17</f>
        <v/>
      </c>
      <c r="AG33" s="710"/>
      <c r="AH33" s="711"/>
      <c r="AI33" s="713" t="str">
        <f ca="1">CodingTable!$O17</f>
        <v/>
      </c>
      <c r="AJ33" s="714"/>
      <c r="AK33" s="714"/>
      <c r="AL33" s="714"/>
      <c r="AM33" s="715"/>
      <c r="AN33" s="116"/>
    </row>
    <row r="34" spans="1:42" ht="12.6" customHeight="1" x14ac:dyDescent="0.2">
      <c r="A34" s="313"/>
      <c r="B34" s="314"/>
      <c r="C34" s="314"/>
      <c r="D34" s="314"/>
      <c r="E34" s="314"/>
      <c r="F34" s="314"/>
      <c r="G34" s="314"/>
      <c r="H34" s="314"/>
      <c r="I34" s="314"/>
      <c r="J34" s="314"/>
      <c r="K34" s="314"/>
      <c r="L34" s="314"/>
      <c r="M34" s="314"/>
      <c r="N34" s="314"/>
      <c r="O34" s="315"/>
      <c r="Q34" s="734" t="str">
        <f ca="1">CodingTable!$L18</f>
        <v/>
      </c>
      <c r="R34" s="735"/>
      <c r="S34" s="735"/>
      <c r="T34" s="735"/>
      <c r="U34" s="735"/>
      <c r="V34" s="735"/>
      <c r="W34" s="735"/>
      <c r="X34" s="735"/>
      <c r="Y34" s="735"/>
      <c r="Z34" s="735"/>
      <c r="AA34" s="735"/>
      <c r="AB34" s="736"/>
      <c r="AC34" s="709" t="str">
        <f ca="1">CodingTable!$M18</f>
        <v/>
      </c>
      <c r="AD34" s="710"/>
      <c r="AE34" s="711"/>
      <c r="AF34" s="709" t="str">
        <f ca="1">CodingTable!$N18</f>
        <v/>
      </c>
      <c r="AG34" s="710"/>
      <c r="AH34" s="711"/>
      <c r="AI34" s="713" t="str">
        <f ca="1">CodingTable!$O18</f>
        <v/>
      </c>
      <c r="AJ34" s="714"/>
      <c r="AK34" s="714"/>
      <c r="AL34" s="714"/>
      <c r="AM34" s="715"/>
      <c r="AN34" s="116"/>
    </row>
    <row r="35" spans="1:42" ht="12.6" customHeight="1" x14ac:dyDescent="0.2">
      <c r="A35" s="684" t="str">
        <f ca="1">IF(AND(OR($A$10="",$A$10=0),(NOT($AI$43=0))),Keywords!$X$29,"")</f>
        <v/>
      </c>
      <c r="B35" s="685"/>
      <c r="C35" s="685"/>
      <c r="D35" s="685"/>
      <c r="E35" s="685"/>
      <c r="F35" s="685"/>
      <c r="G35" s="685"/>
      <c r="H35" s="685"/>
      <c r="I35" s="685"/>
      <c r="J35" s="685"/>
      <c r="K35" s="685"/>
      <c r="L35" s="685"/>
      <c r="M35" s="685"/>
      <c r="N35" s="685"/>
      <c r="O35" s="686"/>
      <c r="Q35" s="734" t="str">
        <f ca="1">CodingTable!$L19</f>
        <v/>
      </c>
      <c r="R35" s="735"/>
      <c r="S35" s="735"/>
      <c r="T35" s="735"/>
      <c r="U35" s="735"/>
      <c r="V35" s="735"/>
      <c r="W35" s="735"/>
      <c r="X35" s="735"/>
      <c r="Y35" s="735"/>
      <c r="Z35" s="735"/>
      <c r="AA35" s="735"/>
      <c r="AB35" s="736"/>
      <c r="AC35" s="709" t="str">
        <f ca="1">CodingTable!$M19</f>
        <v/>
      </c>
      <c r="AD35" s="710"/>
      <c r="AE35" s="711"/>
      <c r="AF35" s="709" t="str">
        <f ca="1">CodingTable!$N19</f>
        <v/>
      </c>
      <c r="AG35" s="710"/>
      <c r="AH35" s="711"/>
      <c r="AI35" s="713" t="str">
        <f ca="1">CodingTable!$O19</f>
        <v/>
      </c>
      <c r="AJ35" s="714"/>
      <c r="AK35" s="714"/>
      <c r="AL35" s="714"/>
      <c r="AM35" s="715"/>
      <c r="AN35" s="116"/>
    </row>
    <row r="36" spans="1:42" ht="12.6" customHeight="1" x14ac:dyDescent="0.2">
      <c r="A36" s="684"/>
      <c r="B36" s="685"/>
      <c r="C36" s="685"/>
      <c r="D36" s="685"/>
      <c r="E36" s="685"/>
      <c r="F36" s="685"/>
      <c r="G36" s="685"/>
      <c r="H36" s="685"/>
      <c r="I36" s="685"/>
      <c r="J36" s="685"/>
      <c r="K36" s="685"/>
      <c r="L36" s="685"/>
      <c r="M36" s="685"/>
      <c r="N36" s="685"/>
      <c r="O36" s="686"/>
      <c r="Q36" s="734" t="str">
        <f ca="1">CodingTable!$L20</f>
        <v/>
      </c>
      <c r="R36" s="735"/>
      <c r="S36" s="735"/>
      <c r="T36" s="735"/>
      <c r="U36" s="735"/>
      <c r="V36" s="735"/>
      <c r="W36" s="735"/>
      <c r="X36" s="735"/>
      <c r="Y36" s="735"/>
      <c r="Z36" s="735"/>
      <c r="AA36" s="735"/>
      <c r="AB36" s="736"/>
      <c r="AC36" s="709" t="str">
        <f ca="1">CodingTable!$M20</f>
        <v/>
      </c>
      <c r="AD36" s="710"/>
      <c r="AE36" s="711"/>
      <c r="AF36" s="709" t="str">
        <f ca="1">CodingTable!$N20</f>
        <v/>
      </c>
      <c r="AG36" s="710"/>
      <c r="AH36" s="711"/>
      <c r="AI36" s="713" t="str">
        <f ca="1">CodingTable!$O20</f>
        <v/>
      </c>
      <c r="AJ36" s="714"/>
      <c r="AK36" s="714"/>
      <c r="AL36" s="714"/>
      <c r="AM36" s="715"/>
      <c r="AN36" s="116"/>
    </row>
    <row r="37" spans="1:42" ht="12.6" customHeight="1" x14ac:dyDescent="0.2">
      <c r="A37" s="313"/>
      <c r="B37" s="314"/>
      <c r="C37" s="314"/>
      <c r="D37" s="314"/>
      <c r="E37" s="314"/>
      <c r="F37" s="314"/>
      <c r="G37" s="314"/>
      <c r="H37" s="314"/>
      <c r="I37" s="314"/>
      <c r="J37" s="314"/>
      <c r="K37" s="314"/>
      <c r="L37" s="314"/>
      <c r="M37" s="314"/>
      <c r="N37" s="314"/>
      <c r="O37" s="315"/>
      <c r="Q37" s="734" t="str">
        <f ca="1">CodingTable!$L21</f>
        <v/>
      </c>
      <c r="R37" s="735"/>
      <c r="S37" s="735"/>
      <c r="T37" s="735"/>
      <c r="U37" s="735"/>
      <c r="V37" s="735"/>
      <c r="W37" s="735"/>
      <c r="X37" s="735"/>
      <c r="Y37" s="735"/>
      <c r="Z37" s="735"/>
      <c r="AA37" s="735"/>
      <c r="AB37" s="736"/>
      <c r="AC37" s="709" t="str">
        <f ca="1">CodingTable!$M21</f>
        <v/>
      </c>
      <c r="AD37" s="710"/>
      <c r="AE37" s="711"/>
      <c r="AF37" s="709" t="str">
        <f ca="1">CodingTable!$N21</f>
        <v/>
      </c>
      <c r="AG37" s="710"/>
      <c r="AH37" s="711"/>
      <c r="AI37" s="713" t="str">
        <f ca="1">CodingTable!$O21</f>
        <v/>
      </c>
      <c r="AJ37" s="714"/>
      <c r="AK37" s="714"/>
      <c r="AL37" s="714"/>
      <c r="AM37" s="715"/>
      <c r="AN37" s="116"/>
      <c r="AO37" s="30"/>
    </row>
    <row r="38" spans="1:42" ht="12.6" customHeight="1" x14ac:dyDescent="0.2">
      <c r="A38" s="684" t="str">
        <f ca="1">IF(AND(OR($I$46=0,$I$46=""),(NOT($AI$43=0))),Keywords!$X$26,"")</f>
        <v/>
      </c>
      <c r="B38" s="685"/>
      <c r="C38" s="685"/>
      <c r="D38" s="685"/>
      <c r="E38" s="685"/>
      <c r="F38" s="685"/>
      <c r="G38" s="685"/>
      <c r="H38" s="685"/>
      <c r="I38" s="685"/>
      <c r="J38" s="685"/>
      <c r="K38" s="685"/>
      <c r="L38" s="685"/>
      <c r="M38" s="685"/>
      <c r="N38" s="685"/>
      <c r="O38" s="686"/>
      <c r="Q38" s="734" t="str">
        <f ca="1">CodingTable!$L22</f>
        <v/>
      </c>
      <c r="R38" s="735"/>
      <c r="S38" s="735"/>
      <c r="T38" s="735"/>
      <c r="U38" s="735"/>
      <c r="V38" s="735"/>
      <c r="W38" s="735"/>
      <c r="X38" s="735"/>
      <c r="Y38" s="735"/>
      <c r="Z38" s="735"/>
      <c r="AA38" s="735"/>
      <c r="AB38" s="736"/>
      <c r="AC38" s="709" t="str">
        <f ca="1">CodingTable!$M22</f>
        <v/>
      </c>
      <c r="AD38" s="710"/>
      <c r="AE38" s="711"/>
      <c r="AF38" s="709" t="str">
        <f ca="1">CodingTable!$N22</f>
        <v/>
      </c>
      <c r="AG38" s="710"/>
      <c r="AH38" s="711"/>
      <c r="AI38" s="713" t="str">
        <f ca="1">CodingTable!$O22</f>
        <v/>
      </c>
      <c r="AJ38" s="714"/>
      <c r="AK38" s="714"/>
      <c r="AL38" s="714"/>
      <c r="AM38" s="715"/>
      <c r="AN38" s="116"/>
      <c r="AO38" s="37"/>
      <c r="AP38" s="117"/>
    </row>
    <row r="39" spans="1:42" ht="12.6" customHeight="1" x14ac:dyDescent="0.2">
      <c r="A39" s="684"/>
      <c r="B39" s="685"/>
      <c r="C39" s="685"/>
      <c r="D39" s="685"/>
      <c r="E39" s="685"/>
      <c r="F39" s="685"/>
      <c r="G39" s="685"/>
      <c r="H39" s="685"/>
      <c r="I39" s="685"/>
      <c r="J39" s="685"/>
      <c r="K39" s="685"/>
      <c r="L39" s="685"/>
      <c r="M39" s="685"/>
      <c r="N39" s="685"/>
      <c r="O39" s="686"/>
      <c r="Q39" s="734" t="str">
        <f ca="1">CodingTable!$L23</f>
        <v/>
      </c>
      <c r="R39" s="735"/>
      <c r="S39" s="735"/>
      <c r="T39" s="735"/>
      <c r="U39" s="735"/>
      <c r="V39" s="735"/>
      <c r="W39" s="735"/>
      <c r="X39" s="735"/>
      <c r="Y39" s="735"/>
      <c r="Z39" s="735"/>
      <c r="AA39" s="735"/>
      <c r="AB39" s="736"/>
      <c r="AC39" s="709" t="str">
        <f ca="1">CodingTable!$M23</f>
        <v/>
      </c>
      <c r="AD39" s="710"/>
      <c r="AE39" s="711"/>
      <c r="AF39" s="709" t="str">
        <f ca="1">CodingTable!$N23</f>
        <v/>
      </c>
      <c r="AG39" s="710"/>
      <c r="AH39" s="711"/>
      <c r="AI39" s="713" t="str">
        <f ca="1">CodingTable!$O23</f>
        <v/>
      </c>
      <c r="AJ39" s="714"/>
      <c r="AK39" s="714"/>
      <c r="AL39" s="714"/>
      <c r="AM39" s="715"/>
      <c r="AN39" s="116"/>
      <c r="AO39" s="116"/>
      <c r="AP39" s="117"/>
    </row>
    <row r="40" spans="1:42" ht="12.6" customHeight="1" x14ac:dyDescent="0.2">
      <c r="A40" s="684" t="str">
        <f ca="1">IF(AND(NOT(J24=0)),"",IF(NOT(ROUND($J$24,2)=ROUND($AI$43,2)),Keywords!$X$25,""))</f>
        <v/>
      </c>
      <c r="B40" s="685"/>
      <c r="C40" s="685"/>
      <c r="D40" s="685"/>
      <c r="E40" s="685"/>
      <c r="F40" s="685"/>
      <c r="G40" s="685"/>
      <c r="H40" s="685"/>
      <c r="I40" s="685"/>
      <c r="J40" s="685"/>
      <c r="K40" s="685"/>
      <c r="L40" s="685"/>
      <c r="M40" s="685"/>
      <c r="N40" s="685"/>
      <c r="O40" s="686"/>
      <c r="Q40" s="734" t="str">
        <f ca="1">CodingTable!$L24</f>
        <v/>
      </c>
      <c r="R40" s="735"/>
      <c r="S40" s="735"/>
      <c r="T40" s="735"/>
      <c r="U40" s="735"/>
      <c r="V40" s="735"/>
      <c r="W40" s="735"/>
      <c r="X40" s="735"/>
      <c r="Y40" s="735"/>
      <c r="Z40" s="735"/>
      <c r="AA40" s="735"/>
      <c r="AB40" s="736"/>
      <c r="AC40" s="709" t="str">
        <f ca="1">CodingTable!$M24</f>
        <v/>
      </c>
      <c r="AD40" s="710"/>
      <c r="AE40" s="711"/>
      <c r="AF40" s="709" t="str">
        <f ca="1">CodingTable!$N24</f>
        <v/>
      </c>
      <c r="AG40" s="710"/>
      <c r="AH40" s="711"/>
      <c r="AI40" s="713" t="str">
        <f ca="1">CodingTable!$O24</f>
        <v/>
      </c>
      <c r="AJ40" s="714"/>
      <c r="AK40" s="714"/>
      <c r="AL40" s="714"/>
      <c r="AM40" s="715"/>
      <c r="AN40" s="116"/>
      <c r="AO40" s="116"/>
      <c r="AP40" s="117"/>
    </row>
    <row r="41" spans="1:42" ht="12.6" customHeight="1" x14ac:dyDescent="0.2">
      <c r="A41" s="684"/>
      <c r="B41" s="685"/>
      <c r="C41" s="685"/>
      <c r="D41" s="685"/>
      <c r="E41" s="685"/>
      <c r="F41" s="685"/>
      <c r="G41" s="685"/>
      <c r="H41" s="685"/>
      <c r="I41" s="685"/>
      <c r="J41" s="685"/>
      <c r="K41" s="685"/>
      <c r="L41" s="685"/>
      <c r="M41" s="685"/>
      <c r="N41" s="685"/>
      <c r="O41" s="686"/>
      <c r="Q41" s="734" t="str">
        <f ca="1">CodingTable!$L25</f>
        <v/>
      </c>
      <c r="R41" s="735"/>
      <c r="S41" s="735"/>
      <c r="T41" s="735"/>
      <c r="U41" s="735"/>
      <c r="V41" s="735"/>
      <c r="W41" s="735"/>
      <c r="X41" s="735"/>
      <c r="Y41" s="735"/>
      <c r="Z41" s="735"/>
      <c r="AA41" s="735"/>
      <c r="AB41" s="736"/>
      <c r="AC41" s="709" t="str">
        <f ca="1">CodingTable!$M25</f>
        <v/>
      </c>
      <c r="AD41" s="710"/>
      <c r="AE41" s="711"/>
      <c r="AF41" s="709" t="str">
        <f ca="1">CodingTable!$N25</f>
        <v/>
      </c>
      <c r="AG41" s="710"/>
      <c r="AH41" s="711"/>
      <c r="AI41" s="713" t="str">
        <f ca="1">CodingTable!$O25</f>
        <v/>
      </c>
      <c r="AJ41" s="714"/>
      <c r="AK41" s="714"/>
      <c r="AL41" s="714"/>
      <c r="AM41" s="715"/>
      <c r="AN41" s="116"/>
      <c r="AO41" s="116"/>
      <c r="AP41" s="117"/>
    </row>
    <row r="42" spans="1:42" ht="12.6" customHeight="1" x14ac:dyDescent="0.2">
      <c r="A42" s="222"/>
      <c r="B42" s="211"/>
      <c r="C42" s="211"/>
      <c r="D42" s="211"/>
      <c r="E42" s="211"/>
      <c r="F42" s="211"/>
      <c r="G42" s="211"/>
      <c r="H42" s="211"/>
      <c r="I42" s="211"/>
      <c r="J42" s="211"/>
      <c r="K42" s="211"/>
      <c r="L42" s="211"/>
      <c r="M42" s="211"/>
      <c r="N42" s="211"/>
      <c r="O42" s="223"/>
      <c r="Q42" s="734" t="str">
        <f ca="1">CodingTable!$L26</f>
        <v/>
      </c>
      <c r="R42" s="735"/>
      <c r="S42" s="735"/>
      <c r="T42" s="735"/>
      <c r="U42" s="735"/>
      <c r="V42" s="735"/>
      <c r="W42" s="735"/>
      <c r="X42" s="735"/>
      <c r="Y42" s="735"/>
      <c r="Z42" s="735"/>
      <c r="AA42" s="735"/>
      <c r="AB42" s="736"/>
      <c r="AC42" s="709" t="str">
        <f ca="1">CodingTable!$M26</f>
        <v/>
      </c>
      <c r="AD42" s="710"/>
      <c r="AE42" s="711"/>
      <c r="AF42" s="709" t="str">
        <f ca="1">CodingTable!$N26</f>
        <v/>
      </c>
      <c r="AG42" s="710"/>
      <c r="AH42" s="711"/>
      <c r="AI42" s="713" t="str">
        <f ca="1">CodingTable!$O26</f>
        <v/>
      </c>
      <c r="AJ42" s="714"/>
      <c r="AK42" s="714"/>
      <c r="AL42" s="714"/>
      <c r="AM42" s="715"/>
      <c r="AN42" s="116"/>
      <c r="AO42" s="116"/>
      <c r="AP42" s="117"/>
    </row>
    <row r="43" spans="1:42" ht="13.15" customHeight="1" thickBot="1" x14ac:dyDescent="0.25">
      <c r="A43" s="224"/>
      <c r="B43" s="225"/>
      <c r="C43" s="225"/>
      <c r="D43" s="225"/>
      <c r="E43" s="225"/>
      <c r="F43" s="225"/>
      <c r="G43" s="225"/>
      <c r="H43" s="225"/>
      <c r="I43" s="225"/>
      <c r="J43" s="225"/>
      <c r="K43" s="225"/>
      <c r="L43" s="225"/>
      <c r="M43" s="225"/>
      <c r="N43" s="225"/>
      <c r="O43" s="226"/>
      <c r="Q43" s="118"/>
      <c r="R43" s="115"/>
      <c r="S43" s="115"/>
      <c r="T43" s="115"/>
      <c r="U43" s="115"/>
      <c r="V43" s="115"/>
      <c r="W43" s="115"/>
      <c r="X43" s="115"/>
      <c r="Y43" s="115"/>
      <c r="Z43" s="115"/>
      <c r="AA43" s="115"/>
      <c r="AB43" s="115"/>
      <c r="AC43" s="115"/>
      <c r="AD43" s="115"/>
      <c r="AE43" s="115"/>
      <c r="AF43" s="115"/>
      <c r="AG43" s="115"/>
      <c r="AH43" s="38" t="s">
        <v>112</v>
      </c>
      <c r="AI43" s="778">
        <f ca="1">SUM(AI21:AM42)</f>
        <v>0</v>
      </c>
      <c r="AJ43" s="778"/>
      <c r="AK43" s="778"/>
      <c r="AL43" s="778"/>
      <c r="AM43" s="779"/>
      <c r="AN43" s="116"/>
      <c r="AO43" s="116"/>
      <c r="AP43" s="117"/>
    </row>
    <row r="44" spans="1:42" ht="3" customHeight="1" x14ac:dyDescent="0.2">
      <c r="V44" s="105" t="str">
        <f>IF($AD$7=Keywords!$B$6,Keywords!$X$23,"")</f>
        <v/>
      </c>
      <c r="AN44" s="116"/>
      <c r="AO44" s="116"/>
      <c r="AP44" s="117"/>
    </row>
    <row r="45" spans="1:42" ht="13.5" thickBot="1" x14ac:dyDescent="0.25">
      <c r="A45" s="95" t="s">
        <v>222</v>
      </c>
      <c r="B45" s="761" t="s">
        <v>221</v>
      </c>
      <c r="C45" s="761"/>
      <c r="D45" s="761"/>
      <c r="E45" s="761"/>
      <c r="I45" s="373" t="s">
        <v>67</v>
      </c>
      <c r="J45" s="373"/>
      <c r="K45" s="373"/>
      <c r="L45" s="373"/>
      <c r="M45" s="373" t="s">
        <v>68</v>
      </c>
      <c r="N45" s="373"/>
      <c r="O45" s="373"/>
      <c r="P45" s="373"/>
      <c r="Q45" s="373" t="s">
        <v>69</v>
      </c>
      <c r="R45" s="373"/>
      <c r="S45" s="373"/>
      <c r="T45" s="373"/>
      <c r="V45" s="95" t="s">
        <v>223</v>
      </c>
      <c r="W45" s="95" t="s">
        <v>220</v>
      </c>
      <c r="AN45" s="116"/>
      <c r="AO45" s="116"/>
      <c r="AP45" s="117"/>
    </row>
    <row r="46" spans="1:42" ht="18" customHeight="1" x14ac:dyDescent="0.3">
      <c r="A46" s="398" t="s">
        <v>70</v>
      </c>
      <c r="B46" s="399"/>
      <c r="C46" s="399"/>
      <c r="D46" s="399"/>
      <c r="E46" s="399"/>
      <c r="F46" s="399"/>
      <c r="G46" s="399"/>
      <c r="H46" s="400"/>
      <c r="I46" s="748" t="str">
        <f>IF(TravelRequest!$I$33="","",TravelRequest!$I$33)</f>
        <v/>
      </c>
      <c r="J46" s="748"/>
      <c r="K46" s="748"/>
      <c r="L46" s="748"/>
      <c r="M46" s="749" t="str">
        <f>IF(TravelRequest!$M$33=0,"",TravelRequest!$M$33)</f>
        <v/>
      </c>
      <c r="N46" s="749"/>
      <c r="O46" s="749"/>
      <c r="P46" s="749"/>
      <c r="Q46" s="749" t="str">
        <f>IF(TravelRequest!$Q$33=0,"",TravelRequest!$Q$33)</f>
        <v/>
      </c>
      <c r="R46" s="749"/>
      <c r="S46" s="749"/>
      <c r="T46" s="749"/>
      <c r="V46" s="381" t="s">
        <v>348</v>
      </c>
      <c r="W46" s="382"/>
      <c r="X46" s="382"/>
      <c r="Y46" s="382"/>
      <c r="Z46" s="382"/>
      <c r="AA46" s="382"/>
      <c r="AB46" s="382"/>
      <c r="AC46" s="382"/>
      <c r="AD46" s="382"/>
      <c r="AE46" s="382"/>
      <c r="AF46" s="382"/>
      <c r="AG46" s="382"/>
      <c r="AH46" s="382"/>
      <c r="AI46" s="382"/>
      <c r="AJ46" s="382"/>
      <c r="AK46" s="382"/>
      <c r="AL46" s="382"/>
      <c r="AM46" s="383"/>
      <c r="AN46" s="116"/>
      <c r="AO46" s="116"/>
      <c r="AP46" s="117"/>
    </row>
    <row r="47" spans="1:42" ht="12.75" x14ac:dyDescent="0.2">
      <c r="A47" s="679" t="s">
        <v>71</v>
      </c>
      <c r="B47" s="679"/>
      <c r="C47" s="679"/>
      <c r="D47" s="679"/>
      <c r="E47" s="679"/>
      <c r="F47" s="679"/>
      <c r="G47" s="679"/>
      <c r="H47" s="679"/>
      <c r="I47" s="600">
        <f>TravelRequest!$I$34</f>
        <v>0</v>
      </c>
      <c r="J47" s="600"/>
      <c r="K47" s="600"/>
      <c r="L47" s="600"/>
      <c r="M47" s="600">
        <f>TravelRequest!$M$34</f>
        <v>0</v>
      </c>
      <c r="N47" s="600"/>
      <c r="O47" s="600"/>
      <c r="P47" s="600"/>
      <c r="Q47" s="600">
        <f>TravelRequest!$Q$34</f>
        <v>0</v>
      </c>
      <c r="R47" s="600"/>
      <c r="S47" s="600"/>
      <c r="T47" s="600"/>
      <c r="V47" s="384"/>
      <c r="W47" s="385"/>
      <c r="X47" s="385"/>
      <c r="Y47" s="385"/>
      <c r="Z47" s="385"/>
      <c r="AA47" s="385"/>
      <c r="AB47" s="385"/>
      <c r="AC47" s="385"/>
      <c r="AD47" s="385"/>
      <c r="AE47" s="385"/>
      <c r="AF47" s="385"/>
      <c r="AG47" s="385"/>
      <c r="AH47" s="385"/>
      <c r="AI47" s="385"/>
      <c r="AJ47" s="385"/>
      <c r="AK47" s="385"/>
      <c r="AL47" s="385"/>
      <c r="AM47" s="386"/>
      <c r="AN47" s="116"/>
      <c r="AO47" s="116"/>
      <c r="AP47" s="117"/>
    </row>
    <row r="48" spans="1:42" ht="14.45" customHeight="1" x14ac:dyDescent="0.2">
      <c r="A48" s="757" t="s">
        <v>119</v>
      </c>
      <c r="B48" s="757"/>
      <c r="C48" s="757"/>
      <c r="D48" s="757"/>
      <c r="E48" s="757"/>
      <c r="F48" s="757"/>
      <c r="G48" s="757"/>
      <c r="H48" s="757"/>
      <c r="I48" s="746">
        <f>SUMIFS(TransactionTable!$E$4:$E$117,TransactionTable!$H$4:$H$117,$I$46,TransactionTable!$D$4:$D$117,Keywords!$P$6)+SUMIFS(TransactionTable!$E$4:$E$117,TransactionTable!$H$4:$H$117,$I$46,TransactionTable!$D$4:$D$117,Keywords!$P$7)+SUMIFS(TransactionTable!$E$4:$E$117,TransactionTable!$H$4:$H$117,$I$46,TransactionTable!$D$4:$D$117,Keywords!$P$8)</f>
        <v>0</v>
      </c>
      <c r="J48" s="746"/>
      <c r="K48" s="746"/>
      <c r="L48" s="746"/>
      <c r="M48" s="746">
        <f>SUMIFS(TransactionTable!$E$4:$E$117,TransactionTable!$H$4:$H$117,$M$46,TransactionTable!$D$4:$D$117,Keywords!$P$6)+SUMIFS(TransactionTable!$E$4:$E$117,TransactionTable!$H$4:$H$117,$M$46,TransactionTable!$D$4:$D$117,Keywords!$P$7)+SUMIFS(TransactionTable!$E$4:$E$117,TransactionTable!$H$4:$H$117,$M$46,TransactionTable!$D$4:$D$117,Keywords!$P$8)</f>
        <v>0</v>
      </c>
      <c r="N48" s="746"/>
      <c r="O48" s="746"/>
      <c r="P48" s="746"/>
      <c r="Q48" s="746">
        <f>SUMIFS(TransactionTable!$E$4:$E$117,TransactionTable!$H$4:$H$117,$Q$46,TransactionTable!$D$4:$D$117,Keywords!$P$6)+SUMIFS(TransactionTable!$E$4:$E$117,TransactionTable!$H$4:$H$117,$Q$46,TransactionTable!$D$4:$D$117,Keywords!$P$7)+SUMIFS(TransactionTable!$E$4:$E$117,TransactionTable!$H$4:$H$117,$Q$46,TransactionTable!$D$4:$D$117,Keywords!$P$8)</f>
        <v>0</v>
      </c>
      <c r="R48" s="746"/>
      <c r="S48" s="746"/>
      <c r="T48" s="746"/>
      <c r="V48" s="742" t="str">
        <f>IF(AND($AD$8=Keywords!$B$5,$J$24=0),Keywords!X39,IF(OR(NOT($I$51=""),NOT($M$51=""),NOT($Q$51=""),NOT($A$32=""),NOT($A$34=""),NOT($A$36=""),NOT($A$38=""),NOT($A$40=""),NOT($A$18=""),NOT($A$26=""),NOT($Q$59=""),NOT($I$53="")),Keywords!$X$15,""))</f>
        <v>Non-Employee - zero reimbursement</v>
      </c>
      <c r="W48" s="743"/>
      <c r="X48" s="743"/>
      <c r="Y48" s="743"/>
      <c r="Z48" s="743"/>
      <c r="AA48" s="743"/>
      <c r="AB48" s="743"/>
      <c r="AC48" s="743"/>
      <c r="AD48" s="743"/>
      <c r="AE48" s="743"/>
      <c r="AF48" s="743"/>
      <c r="AG48" s="743"/>
      <c r="AH48" s="743"/>
      <c r="AI48" s="743"/>
      <c r="AJ48" s="743"/>
      <c r="AK48" s="743"/>
      <c r="AL48" s="743"/>
      <c r="AM48" s="744"/>
      <c r="AN48" s="116"/>
      <c r="AO48" s="116"/>
      <c r="AP48" s="117"/>
    </row>
    <row r="49" spans="1:42" ht="12" customHeight="1" thickBot="1" x14ac:dyDescent="0.25">
      <c r="A49" s="747" t="s">
        <v>118</v>
      </c>
      <c r="B49" s="747"/>
      <c r="C49" s="747"/>
      <c r="D49" s="747"/>
      <c r="E49" s="747"/>
      <c r="F49" s="747"/>
      <c r="G49" s="747"/>
      <c r="H49" s="747"/>
      <c r="I49" s="720">
        <f>SUMIFS(TransactionTable!$E$4:$E$117,TransactionTable!$H$4:$H$117,$I$46,TransactionTable!$D$4:$D$117,Keywords!$P$9)</f>
        <v>0</v>
      </c>
      <c r="J49" s="720"/>
      <c r="K49" s="720"/>
      <c r="L49" s="720"/>
      <c r="M49" s="720">
        <f>SUMIFS(TransactionTable!$E$4:$E$117,TransactionTable!$H$4:$H$117,$M$46,TransactionTable!$D$4:$D$117,Keywords!$P$9)</f>
        <v>0</v>
      </c>
      <c r="N49" s="720"/>
      <c r="O49" s="720"/>
      <c r="P49" s="720"/>
      <c r="Q49" s="720">
        <f>SUMIFS(TransactionTable!$E$4:$E$117,TransactionTable!$H$4:$H$117,$Q$46,TransactionTable!$D$4:$D$117,Keywords!$P$9)</f>
        <v>0</v>
      </c>
      <c r="R49" s="720"/>
      <c r="S49" s="720"/>
      <c r="T49" s="720"/>
      <c r="V49" s="106" t="s">
        <v>208</v>
      </c>
      <c r="W49" s="107"/>
      <c r="X49" s="107"/>
      <c r="Y49" s="107"/>
      <c r="Z49" s="107"/>
      <c r="AA49" s="107"/>
      <c r="AB49" s="107"/>
      <c r="AC49" s="107"/>
      <c r="AD49" s="107"/>
      <c r="AE49" s="107"/>
      <c r="AF49" s="107"/>
      <c r="AG49" s="107"/>
      <c r="AH49" s="107"/>
      <c r="AI49" s="107"/>
      <c r="AJ49" s="107"/>
      <c r="AK49" s="107" t="s">
        <v>63</v>
      </c>
      <c r="AL49" s="107"/>
      <c r="AM49" s="108"/>
      <c r="AN49" s="116"/>
      <c r="AO49" s="116"/>
      <c r="AP49" s="117"/>
    </row>
    <row r="50" spans="1:42" ht="12" customHeight="1" x14ac:dyDescent="0.2">
      <c r="A50" s="747" t="s">
        <v>120</v>
      </c>
      <c r="B50" s="747"/>
      <c r="C50" s="747"/>
      <c r="D50" s="747"/>
      <c r="E50" s="747"/>
      <c r="F50" s="747"/>
      <c r="G50" s="747"/>
      <c r="H50" s="747"/>
      <c r="I50" s="746">
        <f>SUM(I48:L49)</f>
        <v>0</v>
      </c>
      <c r="J50" s="746"/>
      <c r="K50" s="746"/>
      <c r="L50" s="746"/>
      <c r="M50" s="746">
        <f>SUM(M48:P49)</f>
        <v>0</v>
      </c>
      <c r="N50" s="746"/>
      <c r="O50" s="746"/>
      <c r="P50" s="746"/>
      <c r="Q50" s="746">
        <f>SUM(Q48:T49)</f>
        <v>0</v>
      </c>
      <c r="R50" s="746"/>
      <c r="S50" s="746"/>
      <c r="T50" s="746"/>
      <c r="V50" s="381" t="s">
        <v>735</v>
      </c>
      <c r="W50" s="382"/>
      <c r="X50" s="382"/>
      <c r="Y50" s="382"/>
      <c r="Z50" s="382"/>
      <c r="AA50" s="382"/>
      <c r="AB50" s="382"/>
      <c r="AC50" s="382"/>
      <c r="AD50" s="382"/>
      <c r="AE50" s="382"/>
      <c r="AF50" s="382"/>
      <c r="AG50" s="382"/>
      <c r="AH50" s="382"/>
      <c r="AI50" s="382"/>
      <c r="AJ50" s="382"/>
      <c r="AK50" s="382"/>
      <c r="AL50" s="382"/>
      <c r="AM50" s="383"/>
      <c r="AN50" s="116"/>
      <c r="AO50" s="116"/>
      <c r="AP50" s="117"/>
    </row>
    <row r="51" spans="1:42" ht="10.9" customHeight="1" x14ac:dyDescent="0.2">
      <c r="A51" s="786" t="str">
        <f>IF(OR(NOT($I$51=""),NOT($M$51=""),NOT($Q$51="")),Keywords!$X$6,"")</f>
        <v/>
      </c>
      <c r="B51" s="786"/>
      <c r="C51" s="786"/>
      <c r="D51" s="786"/>
      <c r="E51" s="786"/>
      <c r="F51" s="786"/>
      <c r="G51" s="786"/>
      <c r="H51" s="786"/>
      <c r="I51" s="789" t="str">
        <f>IF(OR($I$47=0,$I$47=""),"",IF($I$50&gt;$I$47,$I$47-$I$50,""))</f>
        <v/>
      </c>
      <c r="J51" s="789"/>
      <c r="K51" s="789"/>
      <c r="L51" s="789"/>
      <c r="M51" s="789" t="str">
        <f>IF(OR($M$47=0,$M$47=""),"",IF($M$50&gt;$M$47,$M$47-$M$50,""))</f>
        <v/>
      </c>
      <c r="N51" s="789"/>
      <c r="O51" s="789"/>
      <c r="P51" s="789"/>
      <c r="Q51" s="789" t="str">
        <f>IF(OR($Q$47=0,$Q$47=""),"",IF($Q$50&gt;$Q$47,$Q$47-$Q$50,""))</f>
        <v/>
      </c>
      <c r="R51" s="789"/>
      <c r="S51" s="789"/>
      <c r="T51" s="789"/>
      <c r="V51" s="384"/>
      <c r="W51" s="385"/>
      <c r="X51" s="385"/>
      <c r="Y51" s="385"/>
      <c r="Z51" s="385"/>
      <c r="AA51" s="385"/>
      <c r="AB51" s="385"/>
      <c r="AC51" s="385"/>
      <c r="AD51" s="385"/>
      <c r="AE51" s="385"/>
      <c r="AF51" s="385"/>
      <c r="AG51" s="385"/>
      <c r="AH51" s="385"/>
      <c r="AI51" s="385"/>
      <c r="AJ51" s="385"/>
      <c r="AK51" s="385"/>
      <c r="AL51" s="385"/>
      <c r="AM51" s="386"/>
      <c r="AN51" s="116"/>
      <c r="AO51" s="116"/>
      <c r="AP51" s="117"/>
    </row>
    <row r="52" spans="1:42" ht="14.45" customHeight="1" x14ac:dyDescent="0.2">
      <c r="V52" s="750" t="str">
        <f>IF(TravelRequest!$V$50="","",TravelRequest!$V$50)</f>
        <v/>
      </c>
      <c r="W52" s="751"/>
      <c r="X52" s="751"/>
      <c r="Y52" s="751"/>
      <c r="Z52" s="751"/>
      <c r="AA52" s="751"/>
      <c r="AB52" s="751"/>
      <c r="AC52" s="751"/>
      <c r="AD52" s="751"/>
      <c r="AE52" s="751"/>
      <c r="AF52" s="751"/>
      <c r="AG52" s="751"/>
      <c r="AH52" s="751"/>
      <c r="AI52" s="751"/>
      <c r="AJ52" s="751"/>
      <c r="AK52" s="751"/>
      <c r="AL52" s="751"/>
      <c r="AM52" s="752"/>
      <c r="AN52" s="116"/>
      <c r="AO52" s="116"/>
      <c r="AP52" s="117"/>
    </row>
    <row r="53" spans="1:42" ht="12" customHeight="1" x14ac:dyDescent="0.2">
      <c r="I53" s="236" t="str">
        <f>IF($I$46="",Keywords!$X$38,"")</f>
        <v>At least one fund must be entered</v>
      </c>
      <c r="V53" s="793" t="s">
        <v>323</v>
      </c>
      <c r="W53" s="794"/>
      <c r="X53" s="794"/>
      <c r="Y53" s="794"/>
      <c r="Z53" s="794"/>
      <c r="AA53" s="794"/>
      <c r="AB53" s="794"/>
      <c r="AC53" s="794"/>
      <c r="AD53" s="794"/>
      <c r="AE53" s="794"/>
      <c r="AF53" s="794"/>
      <c r="AG53" s="794"/>
      <c r="AH53" s="794"/>
      <c r="AI53" s="794"/>
      <c r="AJ53" s="794"/>
      <c r="AK53" s="794"/>
      <c r="AL53" s="794"/>
      <c r="AM53" s="795"/>
      <c r="AO53" s="116"/>
      <c r="AP53" s="117"/>
    </row>
    <row r="54" spans="1:42" ht="14.45" customHeight="1" x14ac:dyDescent="0.2">
      <c r="V54" s="742" t="str">
        <f ca="1">IF(OR(NOT($I$51=""),NOT($M$51=""),NOT($Q$51=""),NOT($A$32=""),NOT($A$34=""),NOT($A$36=""),NOT($A$38=""),NOT($A$40=""),NOT($A$18=""),NOT($A$26=""),NOT($Q$59=""),NOT($I$53="")),Keywords!$X$15,"")</f>
        <v>ERROR - Please correct prior to submitting</v>
      </c>
      <c r="W54" s="743"/>
      <c r="X54" s="743"/>
      <c r="Y54" s="743"/>
      <c r="Z54" s="743"/>
      <c r="AA54" s="743"/>
      <c r="AB54" s="743"/>
      <c r="AC54" s="743"/>
      <c r="AD54" s="743"/>
      <c r="AE54" s="743"/>
      <c r="AF54" s="743"/>
      <c r="AG54" s="743"/>
      <c r="AH54" s="743"/>
      <c r="AI54" s="743"/>
      <c r="AJ54" s="743"/>
      <c r="AK54" s="743"/>
      <c r="AL54" s="743"/>
      <c r="AM54" s="744"/>
      <c r="AO54" s="116"/>
      <c r="AP54" s="117"/>
    </row>
    <row r="55" spans="1:42" ht="14.45" customHeight="1" thickBot="1" x14ac:dyDescent="0.25">
      <c r="B55" s="177" t="s">
        <v>133</v>
      </c>
      <c r="V55" s="176" t="s">
        <v>64</v>
      </c>
      <c r="W55" s="122"/>
      <c r="X55" s="122"/>
      <c r="Y55" s="122"/>
      <c r="Z55" s="122"/>
      <c r="AA55" s="122"/>
      <c r="AB55" s="122"/>
      <c r="AC55" s="122"/>
      <c r="AD55" s="122"/>
      <c r="AE55" s="122"/>
      <c r="AF55" s="122"/>
      <c r="AG55" s="122"/>
      <c r="AH55" s="122"/>
      <c r="AI55" s="123"/>
      <c r="AJ55" s="122"/>
      <c r="AK55" s="123" t="s">
        <v>63</v>
      </c>
      <c r="AL55" s="123"/>
      <c r="AM55" s="124"/>
      <c r="AO55" s="116"/>
      <c r="AP55" s="117"/>
    </row>
    <row r="56" spans="1:42" ht="3" customHeight="1" x14ac:dyDescent="0.2">
      <c r="B56" s="111"/>
      <c r="AH56" s="109"/>
      <c r="AI56" s="113"/>
      <c r="AJ56" s="113"/>
      <c r="AK56" s="113"/>
      <c r="AL56" s="113"/>
      <c r="AM56" s="113"/>
      <c r="AO56" s="110"/>
    </row>
    <row r="57" spans="1:42" ht="15.75" x14ac:dyDescent="0.25">
      <c r="A57" s="39" t="str">
        <f>CONCATENATE($A$8," | ",$V$8," | ","Page 2")</f>
        <v xml:space="preserve"> |  | Page 2</v>
      </c>
      <c r="AE57" s="277"/>
      <c r="AO57" s="110"/>
      <c r="AP57" s="119"/>
    </row>
    <row r="58" spans="1:42" ht="1.1499999999999999" customHeight="1" x14ac:dyDescent="0.2"/>
    <row r="59" spans="1:42" ht="12.75" x14ac:dyDescent="0.2">
      <c r="A59" s="92" t="s">
        <v>395</v>
      </c>
      <c r="B59" s="95"/>
      <c r="Q59" s="236" t="str">
        <f>IF(AND($G$63=Keywords!$N$6,$Z$64&gt;Rates!$K$51),Keywords!$X$41,"")</f>
        <v/>
      </c>
    </row>
    <row r="60" spans="1:42" ht="9.75" customHeight="1" x14ac:dyDescent="0.2">
      <c r="A60" s="30"/>
      <c r="B60" s="40" t="s">
        <v>459</v>
      </c>
    </row>
    <row r="61" spans="1:42" ht="12" customHeight="1" x14ac:dyDescent="0.2">
      <c r="B61" s="502" t="s">
        <v>465</v>
      </c>
      <c r="C61" s="503"/>
      <c r="D61" s="503"/>
      <c r="E61" s="503"/>
      <c r="F61" s="504"/>
      <c r="G61" s="502" t="s">
        <v>130</v>
      </c>
      <c r="H61" s="503"/>
      <c r="I61" s="503"/>
      <c r="J61" s="503"/>
      <c r="K61" s="503"/>
      <c r="L61" s="503"/>
      <c r="M61" s="503"/>
      <c r="N61" s="503"/>
      <c r="O61" s="503"/>
      <c r="P61" s="503"/>
      <c r="Q61" s="503"/>
      <c r="R61" s="503"/>
      <c r="S61" s="503"/>
      <c r="T61" s="503"/>
      <c r="U61" s="503"/>
      <c r="V61" s="503"/>
      <c r="W61" s="503"/>
      <c r="X61" s="504"/>
      <c r="Y61" s="502" t="s">
        <v>131</v>
      </c>
      <c r="Z61" s="503"/>
      <c r="AA61" s="503"/>
      <c r="AB61" s="503"/>
      <c r="AC61" s="503"/>
      <c r="AD61" s="503"/>
      <c r="AE61" s="503"/>
      <c r="AF61" s="503"/>
      <c r="AG61" s="503"/>
      <c r="AH61" s="503"/>
      <c r="AI61" s="503"/>
      <c r="AJ61" s="504"/>
      <c r="AK61" s="728" t="s">
        <v>129</v>
      </c>
      <c r="AL61" s="729"/>
      <c r="AM61" s="730"/>
    </row>
    <row r="62" spans="1:42" x14ac:dyDescent="0.2">
      <c r="B62" s="505"/>
      <c r="C62" s="506"/>
      <c r="D62" s="506"/>
      <c r="E62" s="506"/>
      <c r="F62" s="507"/>
      <c r="G62" s="505"/>
      <c r="H62" s="506"/>
      <c r="I62" s="506"/>
      <c r="J62" s="506"/>
      <c r="K62" s="506"/>
      <c r="L62" s="506"/>
      <c r="M62" s="506"/>
      <c r="N62" s="506"/>
      <c r="O62" s="506"/>
      <c r="P62" s="506"/>
      <c r="Q62" s="506"/>
      <c r="R62" s="506"/>
      <c r="S62" s="506"/>
      <c r="T62" s="506"/>
      <c r="U62" s="506"/>
      <c r="V62" s="506"/>
      <c r="W62" s="506"/>
      <c r="X62" s="507"/>
      <c r="Y62" s="505"/>
      <c r="Z62" s="506"/>
      <c r="AA62" s="506"/>
      <c r="AB62" s="506"/>
      <c r="AC62" s="506"/>
      <c r="AD62" s="506"/>
      <c r="AE62" s="506"/>
      <c r="AF62" s="506"/>
      <c r="AG62" s="506"/>
      <c r="AH62" s="506"/>
      <c r="AI62" s="506"/>
      <c r="AJ62" s="507"/>
      <c r="AK62" s="731"/>
      <c r="AL62" s="732"/>
      <c r="AM62" s="733"/>
    </row>
    <row r="63" spans="1:42" ht="15" customHeight="1" x14ac:dyDescent="0.2">
      <c r="B63" s="790"/>
      <c r="C63" s="791"/>
      <c r="D63" s="791"/>
      <c r="E63" s="791"/>
      <c r="F63" s="792"/>
      <c r="G63" s="758" t="s">
        <v>554</v>
      </c>
      <c r="H63" s="759"/>
      <c r="I63" s="759"/>
      <c r="J63" s="759"/>
      <c r="K63" s="759"/>
      <c r="L63" s="759"/>
      <c r="M63" s="759"/>
      <c r="N63" s="759"/>
      <c r="O63" s="759"/>
      <c r="P63" s="759"/>
      <c r="Q63" s="759"/>
      <c r="R63" s="759"/>
      <c r="S63" s="759"/>
      <c r="T63" s="759"/>
      <c r="U63" s="759"/>
      <c r="V63" s="759"/>
      <c r="W63" s="759"/>
      <c r="X63" s="760"/>
      <c r="Y63" s="721">
        <f>IFERROR(ROUND(IF($G$63=Keywords!$N$6,$B$63*$Z$64,$B$63*Rates!K51),2),0)</f>
        <v>0</v>
      </c>
      <c r="Z63" s="722"/>
      <c r="AA63" s="722"/>
      <c r="AB63" s="722"/>
      <c r="AC63" s="722"/>
      <c r="AD63" s="722"/>
      <c r="AE63" s="722"/>
      <c r="AF63" s="722"/>
      <c r="AG63" s="722"/>
      <c r="AH63" s="722"/>
      <c r="AI63" s="722"/>
      <c r="AJ63" s="723"/>
      <c r="AK63" s="696" t="str">
        <f>IF($Y$63="","",$I$46)</f>
        <v/>
      </c>
      <c r="AL63" s="696"/>
      <c r="AM63" s="696"/>
    </row>
    <row r="64" spans="1:42" ht="13.5" x14ac:dyDescent="0.2">
      <c r="B64" s="29" t="s">
        <v>201</v>
      </c>
      <c r="E64" s="29"/>
      <c r="F64" s="787" t="s">
        <v>202</v>
      </c>
      <c r="G64" s="787"/>
      <c r="H64" s="788"/>
      <c r="I64" s="788"/>
      <c r="J64" s="788"/>
      <c r="K64" s="788"/>
      <c r="L64" s="788"/>
      <c r="M64" s="788"/>
      <c r="N64" s="788"/>
      <c r="O64" s="788"/>
      <c r="P64" s="788"/>
      <c r="W64" s="41"/>
      <c r="X64" s="41"/>
      <c r="Y64" s="155" t="str">
        <f>IF($G$63=Keywords!$N$6,Keywords!$X$17,"")</f>
        <v/>
      </c>
      <c r="Z64" s="796"/>
      <c r="AA64" s="796"/>
      <c r="AB64" s="796"/>
    </row>
    <row r="65" spans="1:39" ht="4.1500000000000004" customHeight="1" x14ac:dyDescent="0.2">
      <c r="B65" s="29"/>
      <c r="E65" s="29"/>
      <c r="F65" s="86"/>
      <c r="G65" s="86"/>
      <c r="H65" s="86"/>
      <c r="I65" s="86"/>
      <c r="J65" s="86"/>
      <c r="K65" s="86"/>
      <c r="L65" s="86"/>
      <c r="M65" s="86"/>
      <c r="N65" s="86"/>
      <c r="O65" s="86"/>
      <c r="P65" s="86"/>
      <c r="W65" s="41"/>
      <c r="X65" s="41"/>
      <c r="Y65" s="42"/>
      <c r="Z65" s="141"/>
      <c r="AA65" s="141"/>
      <c r="AB65" s="141"/>
    </row>
    <row r="66" spans="1:39" ht="14.45" customHeight="1" x14ac:dyDescent="0.2">
      <c r="A66" s="95" t="s">
        <v>396</v>
      </c>
      <c r="B66" s="95"/>
      <c r="H66" s="309" t="str">
        <f>IF($G$16="International",+Keywords!X43,"")</f>
        <v/>
      </c>
      <c r="AI66" s="454" t="s">
        <v>90</v>
      </c>
      <c r="AJ66" s="456"/>
      <c r="AK66" s="716" t="str">
        <f>I46</f>
        <v/>
      </c>
      <c r="AL66" s="716"/>
      <c r="AM66" s="716"/>
    </row>
    <row r="67" spans="1:39" x14ac:dyDescent="0.2">
      <c r="A67" s="30"/>
      <c r="B67" s="799" t="s">
        <v>765</v>
      </c>
      <c r="C67" s="799"/>
      <c r="D67" s="799"/>
      <c r="E67" s="799"/>
      <c r="F67" s="799"/>
      <c r="G67" s="799"/>
      <c r="H67" s="799"/>
      <c r="I67" s="799"/>
      <c r="J67" s="799"/>
      <c r="K67" s="799"/>
      <c r="L67" s="799"/>
      <c r="M67" s="799"/>
      <c r="N67" s="799"/>
      <c r="O67" s="799"/>
      <c r="P67" s="799"/>
      <c r="Q67" s="799"/>
      <c r="R67" s="799"/>
      <c r="S67" s="799"/>
      <c r="T67" s="799"/>
      <c r="U67" s="799"/>
      <c r="V67" s="799"/>
      <c r="W67" s="799"/>
      <c r="X67" s="799"/>
      <c r="Y67" s="799"/>
      <c r="Z67" s="799"/>
      <c r="AA67" s="799"/>
      <c r="AB67" s="799"/>
      <c r="AC67" s="799"/>
      <c r="AD67" s="799"/>
      <c r="AE67" s="799"/>
      <c r="AF67" s="799"/>
      <c r="AG67" s="799"/>
      <c r="AH67" s="799"/>
      <c r="AI67" s="799"/>
      <c r="AJ67" s="799"/>
      <c r="AK67" s="799"/>
      <c r="AL67" s="799"/>
    </row>
    <row r="68" spans="1:39" ht="3" customHeight="1" x14ac:dyDescent="0.2">
      <c r="B68" s="342"/>
    </row>
    <row r="69" spans="1:39" x14ac:dyDescent="0.2">
      <c r="B69" s="745" t="s">
        <v>259</v>
      </c>
      <c r="C69" s="745"/>
      <c r="D69" s="745"/>
      <c r="E69" s="745"/>
      <c r="F69" s="745"/>
      <c r="G69" s="454" t="s">
        <v>266</v>
      </c>
      <c r="H69" s="455"/>
      <c r="I69" s="456"/>
      <c r="J69" s="454" t="s">
        <v>267</v>
      </c>
      <c r="K69" s="455"/>
      <c r="L69" s="456"/>
      <c r="M69" s="454" t="s">
        <v>268</v>
      </c>
      <c r="N69" s="455"/>
      <c r="O69" s="456"/>
      <c r="P69" s="454" t="s">
        <v>269</v>
      </c>
      <c r="Q69" s="455"/>
      <c r="R69" s="456"/>
      <c r="S69" s="454" t="s">
        <v>270</v>
      </c>
      <c r="T69" s="455"/>
      <c r="U69" s="456"/>
      <c r="V69" s="454" t="s">
        <v>271</v>
      </c>
      <c r="W69" s="455"/>
      <c r="X69" s="456"/>
      <c r="Y69" s="454" t="s">
        <v>272</v>
      </c>
      <c r="Z69" s="455"/>
      <c r="AA69" s="456"/>
      <c r="AB69" s="454" t="s">
        <v>273</v>
      </c>
      <c r="AC69" s="455"/>
      <c r="AD69" s="456"/>
      <c r="AE69" s="454" t="s">
        <v>274</v>
      </c>
      <c r="AF69" s="455"/>
      <c r="AG69" s="456"/>
      <c r="AH69" s="454" t="s">
        <v>275</v>
      </c>
      <c r="AI69" s="455"/>
      <c r="AJ69" s="456"/>
      <c r="AK69" s="729" t="s">
        <v>258</v>
      </c>
      <c r="AL69" s="729"/>
      <c r="AM69" s="730"/>
    </row>
    <row r="70" spans="1:39" x14ac:dyDescent="0.2">
      <c r="B70" s="745"/>
      <c r="C70" s="745"/>
      <c r="D70" s="745"/>
      <c r="E70" s="745"/>
      <c r="F70" s="745"/>
      <c r="G70" s="693" t="str">
        <f>IF(M14=0,"",M14)</f>
        <v/>
      </c>
      <c r="H70" s="694"/>
      <c r="I70" s="695"/>
      <c r="J70" s="697" t="str">
        <f>IFERROR(IF(G70="","",IF(G70&gt;($S$14-1),"",G70+1)),"")</f>
        <v/>
      </c>
      <c r="K70" s="698"/>
      <c r="L70" s="699"/>
      <c r="M70" s="697" t="str">
        <f>IFERROR(IF(J70="","",IF(J70&gt;($S$14-1),"",J70+1)),"")</f>
        <v/>
      </c>
      <c r="N70" s="698"/>
      <c r="O70" s="699"/>
      <c r="P70" s="697" t="str">
        <f>IFERROR(IF(M70="","",IF(M70&gt;($S$14-1),"",M70+1)),"")</f>
        <v/>
      </c>
      <c r="Q70" s="698"/>
      <c r="R70" s="699"/>
      <c r="S70" s="697" t="str">
        <f>IFERROR(IF(P70="","",IF(P70&gt;($S$14-1),"",P70+1)),"")</f>
        <v/>
      </c>
      <c r="T70" s="698"/>
      <c r="U70" s="699"/>
      <c r="V70" s="697" t="str">
        <f>IFERROR(IF(S70="","",IF(S70&gt;($S$14-1),"",S70+1)),"")</f>
        <v/>
      </c>
      <c r="W70" s="698"/>
      <c r="X70" s="699"/>
      <c r="Y70" s="697" t="str">
        <f>IFERROR(IF(V70="","",IF(V70&gt;($S$14-1),"",V70+1)),"")</f>
        <v/>
      </c>
      <c r="Z70" s="698"/>
      <c r="AA70" s="699"/>
      <c r="AB70" s="697" t="str">
        <f>IFERROR(IF(Y70="","",IF(Y70&gt;($S$14-1),"",Y70+1)),"")</f>
        <v/>
      </c>
      <c r="AC70" s="698"/>
      <c r="AD70" s="699"/>
      <c r="AE70" s="697" t="str">
        <f>IFERROR(IF(AB70="","",IF(AB70&gt;($S$14-1),"",AB70+1)),"")</f>
        <v/>
      </c>
      <c r="AF70" s="698"/>
      <c r="AG70" s="699"/>
      <c r="AH70" s="697" t="str">
        <f>IFERROR(IF(AE70="","",IF(AE70&gt;($S$14-1),"",AE70+1)),"")</f>
        <v/>
      </c>
      <c r="AI70" s="698"/>
      <c r="AJ70" s="699"/>
      <c r="AK70" s="732"/>
      <c r="AL70" s="732"/>
      <c r="AM70" s="733"/>
    </row>
    <row r="71" spans="1:39" ht="15" x14ac:dyDescent="0.25">
      <c r="A71" s="36"/>
      <c r="B71" s="756" t="s">
        <v>108</v>
      </c>
      <c r="C71" s="756"/>
      <c r="D71" s="756"/>
      <c r="E71" s="756"/>
      <c r="F71" s="756"/>
      <c r="G71" s="487"/>
      <c r="H71" s="488"/>
      <c r="I71" s="489"/>
      <c r="J71" s="487"/>
      <c r="K71" s="488"/>
      <c r="L71" s="489"/>
      <c r="M71" s="487"/>
      <c r="N71" s="488"/>
      <c r="O71" s="489"/>
      <c r="P71" s="487"/>
      <c r="Q71" s="488"/>
      <c r="R71" s="489"/>
      <c r="S71" s="487"/>
      <c r="T71" s="488"/>
      <c r="U71" s="489"/>
      <c r="V71" s="487"/>
      <c r="W71" s="488"/>
      <c r="X71" s="489"/>
      <c r="Y71" s="487"/>
      <c r="Z71" s="488"/>
      <c r="AA71" s="489"/>
      <c r="AB71" s="487"/>
      <c r="AC71" s="488"/>
      <c r="AD71" s="489"/>
      <c r="AE71" s="487"/>
      <c r="AF71" s="488"/>
      <c r="AG71" s="489"/>
      <c r="AH71" s="487"/>
      <c r="AI71" s="488"/>
      <c r="AJ71" s="489"/>
      <c r="AK71" s="717">
        <f>SUM(G71:AJ71)</f>
        <v>0</v>
      </c>
      <c r="AL71" s="718"/>
      <c r="AM71" s="719"/>
    </row>
    <row r="72" spans="1:39" ht="15" x14ac:dyDescent="0.25">
      <c r="A72" s="36"/>
      <c r="B72" s="756" t="s">
        <v>257</v>
      </c>
      <c r="C72" s="756"/>
      <c r="D72" s="756"/>
      <c r="E72" s="756"/>
      <c r="F72" s="756"/>
      <c r="G72" s="487"/>
      <c r="H72" s="488"/>
      <c r="I72" s="489"/>
      <c r="J72" s="487"/>
      <c r="K72" s="488"/>
      <c r="L72" s="489"/>
      <c r="M72" s="487"/>
      <c r="N72" s="488"/>
      <c r="O72" s="489"/>
      <c r="P72" s="487"/>
      <c r="Q72" s="488"/>
      <c r="R72" s="489"/>
      <c r="S72" s="487"/>
      <c r="T72" s="488"/>
      <c r="U72" s="489"/>
      <c r="V72" s="487"/>
      <c r="W72" s="488"/>
      <c r="X72" s="489"/>
      <c r="Y72" s="487"/>
      <c r="Z72" s="488"/>
      <c r="AA72" s="489"/>
      <c r="AB72" s="487"/>
      <c r="AC72" s="488"/>
      <c r="AD72" s="489"/>
      <c r="AE72" s="487"/>
      <c r="AF72" s="488"/>
      <c r="AG72" s="489"/>
      <c r="AH72" s="487"/>
      <c r="AI72" s="488"/>
      <c r="AJ72" s="489"/>
      <c r="AK72" s="717">
        <f>SUM(G72:AJ72)</f>
        <v>0</v>
      </c>
      <c r="AL72" s="718"/>
      <c r="AM72" s="719"/>
    </row>
    <row r="73" spans="1:39" ht="15" x14ac:dyDescent="0.25">
      <c r="A73" s="36"/>
      <c r="B73" s="756" t="s">
        <v>110</v>
      </c>
      <c r="C73" s="756"/>
      <c r="D73" s="756"/>
      <c r="E73" s="756"/>
      <c r="F73" s="756"/>
      <c r="G73" s="487"/>
      <c r="H73" s="488"/>
      <c r="I73" s="489"/>
      <c r="J73" s="487"/>
      <c r="K73" s="488"/>
      <c r="L73" s="489"/>
      <c r="M73" s="487"/>
      <c r="N73" s="488"/>
      <c r="O73" s="489"/>
      <c r="P73" s="487"/>
      <c r="Q73" s="488"/>
      <c r="R73" s="489"/>
      <c r="S73" s="487"/>
      <c r="T73" s="488"/>
      <c r="U73" s="489"/>
      <c r="V73" s="487"/>
      <c r="W73" s="488"/>
      <c r="X73" s="489"/>
      <c r="Y73" s="487"/>
      <c r="Z73" s="488"/>
      <c r="AA73" s="489"/>
      <c r="AB73" s="487"/>
      <c r="AC73" s="488"/>
      <c r="AD73" s="489"/>
      <c r="AE73" s="487"/>
      <c r="AF73" s="488"/>
      <c r="AG73" s="489"/>
      <c r="AH73" s="487"/>
      <c r="AI73" s="488"/>
      <c r="AJ73" s="489"/>
      <c r="AK73" s="717">
        <f>SUM(G73:AJ73)</f>
        <v>0</v>
      </c>
      <c r="AL73" s="718"/>
      <c r="AM73" s="719"/>
    </row>
    <row r="74" spans="1:39" ht="6" customHeight="1" x14ac:dyDescent="0.2">
      <c r="B74" s="29"/>
      <c r="E74" s="29"/>
      <c r="F74" s="86"/>
      <c r="G74" s="86"/>
      <c r="H74" s="86"/>
      <c r="I74" s="86"/>
      <c r="J74" s="86"/>
      <c r="K74" s="86"/>
      <c r="L74" s="86"/>
      <c r="M74" s="86"/>
      <c r="N74" s="86"/>
      <c r="O74" s="86"/>
      <c r="P74" s="86"/>
      <c r="W74" s="41"/>
      <c r="X74" s="41"/>
      <c r="Y74" s="42"/>
      <c r="Z74" s="141"/>
      <c r="AA74" s="141"/>
      <c r="AB74" s="141"/>
      <c r="AD74" s="483" t="s">
        <v>278</v>
      </c>
      <c r="AE74" s="483"/>
      <c r="AF74" s="483"/>
      <c r="AG74" s="483"/>
      <c r="AH74" s="483"/>
      <c r="AI74" s="483"/>
      <c r="AJ74" s="483"/>
      <c r="AK74" s="700">
        <f>SUM(AK71:AM73)</f>
        <v>0</v>
      </c>
      <c r="AL74" s="700"/>
      <c r="AM74" s="700"/>
    </row>
    <row r="75" spans="1:39" ht="12" customHeight="1" x14ac:dyDescent="0.2">
      <c r="A75" s="35" t="s">
        <v>407</v>
      </c>
      <c r="E75" s="29"/>
      <c r="F75" s="86"/>
      <c r="G75" s="86"/>
      <c r="H75" s="86"/>
      <c r="I75" s="86"/>
      <c r="J75" s="86"/>
      <c r="K75" s="86"/>
      <c r="L75" s="86"/>
      <c r="M75" s="86"/>
      <c r="N75" s="86"/>
      <c r="O75" s="86"/>
      <c r="P75" s="86"/>
      <c r="W75" s="41"/>
      <c r="X75" s="41"/>
      <c r="Y75" s="42"/>
      <c r="Z75" s="141"/>
      <c r="AA75" s="141"/>
      <c r="AB75" s="141"/>
      <c r="AD75" s="484"/>
      <c r="AE75" s="484"/>
      <c r="AF75" s="484"/>
      <c r="AG75" s="484"/>
      <c r="AH75" s="484"/>
      <c r="AI75" s="484"/>
      <c r="AJ75" s="484"/>
      <c r="AK75" s="701"/>
      <c r="AL75" s="701"/>
      <c r="AM75" s="701"/>
    </row>
    <row r="76" spans="1:39" ht="9.6" hidden="1" customHeight="1" x14ac:dyDescent="0.2">
      <c r="A76" s="181"/>
      <c r="E76" s="29"/>
      <c r="F76" s="86"/>
      <c r="G76" s="86"/>
      <c r="H76" s="86"/>
      <c r="I76" s="86"/>
      <c r="J76" s="86"/>
      <c r="K76" s="86"/>
      <c r="L76" s="86"/>
      <c r="M76" s="86"/>
      <c r="N76" s="86"/>
      <c r="O76" s="86"/>
      <c r="P76" s="86"/>
      <c r="W76" s="41"/>
      <c r="X76" s="41"/>
      <c r="Y76" s="42"/>
      <c r="Z76" s="141"/>
      <c r="AA76" s="141"/>
      <c r="AB76" s="141"/>
      <c r="AD76" s="178"/>
      <c r="AE76" s="178"/>
      <c r="AF76" s="178"/>
      <c r="AG76" s="178"/>
      <c r="AH76" s="178"/>
      <c r="AI76" s="178"/>
      <c r="AJ76" s="178"/>
      <c r="AK76" s="180"/>
      <c r="AL76" s="180"/>
      <c r="AM76" s="180"/>
    </row>
    <row r="77" spans="1:39" ht="13.9" hidden="1" customHeight="1" x14ac:dyDescent="0.2">
      <c r="B77" s="745" t="s">
        <v>259</v>
      </c>
      <c r="C77" s="745"/>
      <c r="D77" s="745"/>
      <c r="E77" s="745"/>
      <c r="F77" s="745"/>
      <c r="G77" s="454" t="s">
        <v>326</v>
      </c>
      <c r="H77" s="455"/>
      <c r="I77" s="456"/>
      <c r="J77" s="454" t="s">
        <v>327</v>
      </c>
      <c r="K77" s="455"/>
      <c r="L77" s="456"/>
      <c r="M77" s="454" t="s">
        <v>328</v>
      </c>
      <c r="N77" s="455"/>
      <c r="O77" s="456"/>
      <c r="P77" s="454" t="s">
        <v>329</v>
      </c>
      <c r="Q77" s="455"/>
      <c r="R77" s="456"/>
      <c r="S77" s="454" t="s">
        <v>330</v>
      </c>
      <c r="T77" s="455"/>
      <c r="U77" s="456"/>
      <c r="V77" s="454" t="s">
        <v>331</v>
      </c>
      <c r="W77" s="455"/>
      <c r="X77" s="456"/>
      <c r="Y77" s="454" t="s">
        <v>332</v>
      </c>
      <c r="Z77" s="455"/>
      <c r="AA77" s="456"/>
      <c r="AB77" s="454" t="s">
        <v>333</v>
      </c>
      <c r="AC77" s="455"/>
      <c r="AD77" s="456"/>
      <c r="AE77" s="454" t="s">
        <v>334</v>
      </c>
      <c r="AF77" s="455"/>
      <c r="AG77" s="456"/>
      <c r="AH77" s="454" t="s">
        <v>335</v>
      </c>
      <c r="AI77" s="455"/>
      <c r="AJ77" s="456"/>
      <c r="AK77" s="729" t="s">
        <v>258</v>
      </c>
      <c r="AL77" s="729"/>
      <c r="AM77" s="730"/>
    </row>
    <row r="78" spans="1:39" ht="13.9" hidden="1" customHeight="1" x14ac:dyDescent="0.2">
      <c r="B78" s="745"/>
      <c r="C78" s="745"/>
      <c r="D78" s="745"/>
      <c r="E78" s="745"/>
      <c r="F78" s="745"/>
      <c r="G78" s="693" t="str">
        <f>IFERROR(IF(AH70="","",IF(AH70&gt;($S$14-1),"",AH70+1)),"")</f>
        <v/>
      </c>
      <c r="H78" s="694"/>
      <c r="I78" s="695"/>
      <c r="J78" s="693" t="str">
        <f>IFERROR(IF(G78="","",IF(G78&gt;($S$14-1),"",G78+1)),"")</f>
        <v/>
      </c>
      <c r="K78" s="694"/>
      <c r="L78" s="695"/>
      <c r="M78" s="693" t="str">
        <f>IFERROR(IF(J78="","",IF(J78&gt;($S$14-1),"",J78+1)),"")</f>
        <v/>
      </c>
      <c r="N78" s="694"/>
      <c r="O78" s="695"/>
      <c r="P78" s="693" t="str">
        <f>IFERROR(IF(M78="","",IF(M78&gt;($S$14-1),"",M78+1)),"")</f>
        <v/>
      </c>
      <c r="Q78" s="694"/>
      <c r="R78" s="695"/>
      <c r="S78" s="693" t="str">
        <f>IFERROR(IF(P78="","",IF(P78&gt;($S$14-1),"",P78+1)),"")</f>
        <v/>
      </c>
      <c r="T78" s="694"/>
      <c r="U78" s="695"/>
      <c r="V78" s="693" t="str">
        <f>IFERROR(IF(S78="","",IF(S78&gt;($S$14-1),"",S78+1)),"")</f>
        <v/>
      </c>
      <c r="W78" s="694"/>
      <c r="X78" s="695"/>
      <c r="Y78" s="693" t="str">
        <f>IFERROR(IF(V78="","",IF(V78&gt;($S$14-1),"",V78+1)),"")</f>
        <v/>
      </c>
      <c r="Z78" s="694"/>
      <c r="AA78" s="695"/>
      <c r="AB78" s="693" t="str">
        <f>IFERROR(IF(Y78="","",IF(Y78&gt;($S$14-1),"",Y78+1)),"")</f>
        <v/>
      </c>
      <c r="AC78" s="694"/>
      <c r="AD78" s="695"/>
      <c r="AE78" s="693" t="str">
        <f>IFERROR(IF(AB78="","",IF(AB78&gt;($S$14-1),"",AB78+1)),"")</f>
        <v/>
      </c>
      <c r="AF78" s="694"/>
      <c r="AG78" s="695"/>
      <c r="AH78" s="693" t="str">
        <f>IFERROR(IF(AE78="","",IF(AE78&gt;($S$14-1),"",AE78+1)),"")</f>
        <v/>
      </c>
      <c r="AI78" s="694"/>
      <c r="AJ78" s="695"/>
      <c r="AK78" s="732"/>
      <c r="AL78" s="732"/>
      <c r="AM78" s="733"/>
    </row>
    <row r="79" spans="1:39" ht="13.9" hidden="1" customHeight="1" x14ac:dyDescent="0.25">
      <c r="B79" s="756" t="s">
        <v>108</v>
      </c>
      <c r="C79" s="756"/>
      <c r="D79" s="756"/>
      <c r="E79" s="756"/>
      <c r="F79" s="756"/>
      <c r="G79" s="487"/>
      <c r="H79" s="488"/>
      <c r="I79" s="489"/>
      <c r="J79" s="487"/>
      <c r="K79" s="488"/>
      <c r="L79" s="489"/>
      <c r="M79" s="487"/>
      <c r="N79" s="488"/>
      <c r="O79" s="489"/>
      <c r="P79" s="487"/>
      <c r="Q79" s="488"/>
      <c r="R79" s="489"/>
      <c r="S79" s="487"/>
      <c r="T79" s="488"/>
      <c r="U79" s="489"/>
      <c r="V79" s="487"/>
      <c r="W79" s="488"/>
      <c r="X79" s="489"/>
      <c r="Y79" s="487"/>
      <c r="Z79" s="488"/>
      <c r="AA79" s="489"/>
      <c r="AB79" s="487"/>
      <c r="AC79" s="488"/>
      <c r="AD79" s="489"/>
      <c r="AE79" s="487"/>
      <c r="AF79" s="488"/>
      <c r="AG79" s="489"/>
      <c r="AH79" s="487"/>
      <c r="AI79" s="488"/>
      <c r="AJ79" s="489"/>
      <c r="AK79" s="717">
        <f>SUM(G79:AJ79)</f>
        <v>0</v>
      </c>
      <c r="AL79" s="718"/>
      <c r="AM79" s="719"/>
    </row>
    <row r="80" spans="1:39" ht="13.9" hidden="1" customHeight="1" x14ac:dyDescent="0.25">
      <c r="B80" s="756" t="s">
        <v>257</v>
      </c>
      <c r="C80" s="756"/>
      <c r="D80" s="756"/>
      <c r="E80" s="756"/>
      <c r="F80" s="756"/>
      <c r="G80" s="487"/>
      <c r="H80" s="488"/>
      <c r="I80" s="489"/>
      <c r="J80" s="487"/>
      <c r="K80" s="488"/>
      <c r="L80" s="489"/>
      <c r="M80" s="487"/>
      <c r="N80" s="488"/>
      <c r="O80" s="489"/>
      <c r="P80" s="487"/>
      <c r="Q80" s="488"/>
      <c r="R80" s="489"/>
      <c r="S80" s="487"/>
      <c r="T80" s="488"/>
      <c r="U80" s="489"/>
      <c r="V80" s="487"/>
      <c r="W80" s="488"/>
      <c r="X80" s="489"/>
      <c r="Y80" s="487"/>
      <c r="Z80" s="488"/>
      <c r="AA80" s="489"/>
      <c r="AB80" s="487"/>
      <c r="AC80" s="488"/>
      <c r="AD80" s="489"/>
      <c r="AE80" s="487"/>
      <c r="AF80" s="488"/>
      <c r="AG80" s="489"/>
      <c r="AH80" s="487"/>
      <c r="AI80" s="488"/>
      <c r="AJ80" s="489"/>
      <c r="AK80" s="717">
        <f>SUM(G80:AJ80)</f>
        <v>0</v>
      </c>
      <c r="AL80" s="718"/>
      <c r="AM80" s="719"/>
    </row>
    <row r="81" spans="1:39" ht="13.9" hidden="1" customHeight="1" x14ac:dyDescent="0.25">
      <c r="B81" s="756" t="s">
        <v>110</v>
      </c>
      <c r="C81" s="756"/>
      <c r="D81" s="756"/>
      <c r="E81" s="756"/>
      <c r="F81" s="756"/>
      <c r="G81" s="487"/>
      <c r="H81" s="488"/>
      <c r="I81" s="489"/>
      <c r="J81" s="487"/>
      <c r="K81" s="488"/>
      <c r="L81" s="489"/>
      <c r="M81" s="487"/>
      <c r="N81" s="488"/>
      <c r="O81" s="489"/>
      <c r="P81" s="487"/>
      <c r="Q81" s="488"/>
      <c r="R81" s="489"/>
      <c r="S81" s="487"/>
      <c r="T81" s="488"/>
      <c r="U81" s="489"/>
      <c r="V81" s="487"/>
      <c r="W81" s="488"/>
      <c r="X81" s="489"/>
      <c r="Y81" s="487"/>
      <c r="Z81" s="488"/>
      <c r="AA81" s="489"/>
      <c r="AB81" s="487"/>
      <c r="AC81" s="488"/>
      <c r="AD81" s="489"/>
      <c r="AE81" s="487"/>
      <c r="AF81" s="488"/>
      <c r="AG81" s="489"/>
      <c r="AH81" s="487"/>
      <c r="AI81" s="488"/>
      <c r="AJ81" s="489"/>
      <c r="AK81" s="717">
        <f>SUM(G81:AJ81)</f>
        <v>0</v>
      </c>
      <c r="AL81" s="718"/>
      <c r="AM81" s="719"/>
    </row>
    <row r="82" spans="1:39" ht="25.15" hidden="1" customHeight="1" x14ac:dyDescent="0.2">
      <c r="B82" s="29"/>
      <c r="E82" s="29"/>
      <c r="F82" s="86"/>
      <c r="G82" s="86"/>
      <c r="H82" s="86"/>
      <c r="I82" s="86"/>
      <c r="J82" s="86"/>
      <c r="K82" s="86"/>
      <c r="L82" s="86"/>
      <c r="M82" s="86"/>
      <c r="N82" s="86"/>
      <c r="O82" s="86"/>
      <c r="P82" s="86"/>
      <c r="W82" s="41"/>
      <c r="X82" s="41"/>
      <c r="Y82" s="702" t="s">
        <v>350</v>
      </c>
      <c r="Z82" s="702"/>
      <c r="AA82" s="702"/>
      <c r="AB82" s="702"/>
      <c r="AC82" s="702"/>
      <c r="AD82" s="702"/>
      <c r="AE82" s="702"/>
      <c r="AF82" s="702"/>
      <c r="AG82" s="702"/>
      <c r="AH82" s="702"/>
      <c r="AI82" s="702"/>
      <c r="AJ82" s="702"/>
      <c r="AK82" s="700">
        <f>SUM(AK79:AM81)</f>
        <v>0</v>
      </c>
      <c r="AL82" s="700"/>
      <c r="AM82" s="700"/>
    </row>
    <row r="83" spans="1:39" ht="13.9" hidden="1" customHeight="1" x14ac:dyDescent="0.2">
      <c r="B83" s="745" t="s">
        <v>259</v>
      </c>
      <c r="C83" s="745"/>
      <c r="D83" s="745"/>
      <c r="E83" s="745"/>
      <c r="F83" s="745"/>
      <c r="G83" s="454" t="s">
        <v>336</v>
      </c>
      <c r="H83" s="455"/>
      <c r="I83" s="456"/>
      <c r="J83" s="454" t="s">
        <v>337</v>
      </c>
      <c r="K83" s="455"/>
      <c r="L83" s="456"/>
      <c r="M83" s="454" t="s">
        <v>338</v>
      </c>
      <c r="N83" s="455"/>
      <c r="O83" s="456"/>
      <c r="P83" s="454" t="s">
        <v>339</v>
      </c>
      <c r="Q83" s="455"/>
      <c r="R83" s="456"/>
      <c r="S83" s="454" t="s">
        <v>340</v>
      </c>
      <c r="T83" s="455"/>
      <c r="U83" s="456"/>
      <c r="V83" s="454" t="s">
        <v>341</v>
      </c>
      <c r="W83" s="455"/>
      <c r="X83" s="456"/>
      <c r="Y83" s="454" t="s">
        <v>342</v>
      </c>
      <c r="Z83" s="455"/>
      <c r="AA83" s="456"/>
      <c r="AB83" s="454" t="s">
        <v>343</v>
      </c>
      <c r="AC83" s="455"/>
      <c r="AD83" s="456"/>
      <c r="AE83" s="454" t="s">
        <v>344</v>
      </c>
      <c r="AF83" s="455"/>
      <c r="AG83" s="456"/>
      <c r="AH83" s="454" t="s">
        <v>345</v>
      </c>
      <c r="AI83" s="455"/>
      <c r="AJ83" s="456"/>
      <c r="AK83" s="729" t="s">
        <v>258</v>
      </c>
      <c r="AL83" s="729"/>
      <c r="AM83" s="730"/>
    </row>
    <row r="84" spans="1:39" ht="13.9" hidden="1" customHeight="1" x14ac:dyDescent="0.2">
      <c r="B84" s="745"/>
      <c r="C84" s="745"/>
      <c r="D84" s="745"/>
      <c r="E84" s="745"/>
      <c r="F84" s="745"/>
      <c r="G84" s="693" t="str">
        <f>IFERROR(IF(AH78="","",IF(AH78&gt;($S$14-1),"",AH78+1)),"")</f>
        <v/>
      </c>
      <c r="H84" s="694"/>
      <c r="I84" s="695"/>
      <c r="J84" s="693" t="str">
        <f>IFERROR(IF(G84="","",IF(G84&gt;($S$14-1),"",G84+1)),"")</f>
        <v/>
      </c>
      <c r="K84" s="694"/>
      <c r="L84" s="695"/>
      <c r="M84" s="693" t="str">
        <f>IFERROR(IF(J84="","",IF(J84&gt;($S$14-1),"",J84+1)),"")</f>
        <v/>
      </c>
      <c r="N84" s="694"/>
      <c r="O84" s="695"/>
      <c r="P84" s="693" t="str">
        <f>IFERROR(IF(M84="","",IF(M84&gt;($S$14-1),"",M84+1)),"")</f>
        <v/>
      </c>
      <c r="Q84" s="694"/>
      <c r="R84" s="695"/>
      <c r="S84" s="693" t="str">
        <f>IFERROR(IF(P84="","",IF(P84&gt;($S$14-1),"",P84+1)),"")</f>
        <v/>
      </c>
      <c r="T84" s="694"/>
      <c r="U84" s="695"/>
      <c r="V84" s="693" t="str">
        <f>IFERROR(IF(S84="","",IF(S84&gt;($S$14-1),"",S84+1)),"")</f>
        <v/>
      </c>
      <c r="W84" s="694"/>
      <c r="X84" s="695"/>
      <c r="Y84" s="693" t="str">
        <f>IFERROR(IF(V84="","",IF(V84&gt;($S$14-1),"",V84+1)),"")</f>
        <v/>
      </c>
      <c r="Z84" s="694"/>
      <c r="AA84" s="695"/>
      <c r="AB84" s="693" t="str">
        <f>IFERROR(IF(Y84="","",IF(Y84&gt;($S$14-1),"",Y84+1)),"")</f>
        <v/>
      </c>
      <c r="AC84" s="694"/>
      <c r="AD84" s="695"/>
      <c r="AE84" s="693" t="str">
        <f>IFERROR(IF(AB84="","",IF(AB84&gt;($S$14-1),"",AB84+1)),"")</f>
        <v/>
      </c>
      <c r="AF84" s="694"/>
      <c r="AG84" s="695"/>
      <c r="AH84" s="693" t="str">
        <f>IFERROR(IF(AE84="","",IF(AE84&gt;($S$14-1),"",AE84+1)),"")</f>
        <v/>
      </c>
      <c r="AI84" s="694"/>
      <c r="AJ84" s="695"/>
      <c r="AK84" s="732"/>
      <c r="AL84" s="732"/>
      <c r="AM84" s="733"/>
    </row>
    <row r="85" spans="1:39" ht="13.9" hidden="1" customHeight="1" x14ac:dyDescent="0.25">
      <c r="B85" s="756" t="s">
        <v>108</v>
      </c>
      <c r="C85" s="756"/>
      <c r="D85" s="756"/>
      <c r="E85" s="756"/>
      <c r="F85" s="756"/>
      <c r="G85" s="487"/>
      <c r="H85" s="488"/>
      <c r="I85" s="489"/>
      <c r="J85" s="487"/>
      <c r="K85" s="488"/>
      <c r="L85" s="489"/>
      <c r="M85" s="487"/>
      <c r="N85" s="488"/>
      <c r="O85" s="489"/>
      <c r="P85" s="487"/>
      <c r="Q85" s="488"/>
      <c r="R85" s="489"/>
      <c r="S85" s="487"/>
      <c r="T85" s="488"/>
      <c r="U85" s="489"/>
      <c r="V85" s="487"/>
      <c r="W85" s="488"/>
      <c r="X85" s="489"/>
      <c r="Y85" s="487"/>
      <c r="Z85" s="488"/>
      <c r="AA85" s="489"/>
      <c r="AB85" s="487"/>
      <c r="AC85" s="488"/>
      <c r="AD85" s="489"/>
      <c r="AE85" s="487"/>
      <c r="AF85" s="488"/>
      <c r="AG85" s="489"/>
      <c r="AH85" s="487"/>
      <c r="AI85" s="488"/>
      <c r="AJ85" s="489"/>
      <c r="AK85" s="717">
        <f>SUM(G85:AJ85)</f>
        <v>0</v>
      </c>
      <c r="AL85" s="718"/>
      <c r="AM85" s="719"/>
    </row>
    <row r="86" spans="1:39" ht="13.9" hidden="1" customHeight="1" x14ac:dyDescent="0.25">
      <c r="B86" s="756" t="s">
        <v>257</v>
      </c>
      <c r="C86" s="756"/>
      <c r="D86" s="756"/>
      <c r="E86" s="756"/>
      <c r="F86" s="756"/>
      <c r="G86" s="487"/>
      <c r="H86" s="488"/>
      <c r="I86" s="489"/>
      <c r="J86" s="487"/>
      <c r="K86" s="488"/>
      <c r="L86" s="489"/>
      <c r="M86" s="487"/>
      <c r="N86" s="488"/>
      <c r="O86" s="489"/>
      <c r="P86" s="487"/>
      <c r="Q86" s="488"/>
      <c r="R86" s="489"/>
      <c r="S86" s="487"/>
      <c r="T86" s="488"/>
      <c r="U86" s="489"/>
      <c r="V86" s="487"/>
      <c r="W86" s="488"/>
      <c r="X86" s="489"/>
      <c r="Y86" s="487"/>
      <c r="Z86" s="488"/>
      <c r="AA86" s="489"/>
      <c r="AB86" s="487"/>
      <c r="AC86" s="488"/>
      <c r="AD86" s="489"/>
      <c r="AE86" s="487"/>
      <c r="AF86" s="488"/>
      <c r="AG86" s="489"/>
      <c r="AH86" s="487"/>
      <c r="AI86" s="488"/>
      <c r="AJ86" s="489"/>
      <c r="AK86" s="717">
        <f>SUM(G86:AJ86)</f>
        <v>0</v>
      </c>
      <c r="AL86" s="718"/>
      <c r="AM86" s="719"/>
    </row>
    <row r="87" spans="1:39" ht="13.9" hidden="1" customHeight="1" x14ac:dyDescent="0.25">
      <c r="B87" s="756" t="s">
        <v>110</v>
      </c>
      <c r="C87" s="756"/>
      <c r="D87" s="756"/>
      <c r="E87" s="756"/>
      <c r="F87" s="756"/>
      <c r="G87" s="487"/>
      <c r="H87" s="488"/>
      <c r="I87" s="489"/>
      <c r="J87" s="487"/>
      <c r="K87" s="488"/>
      <c r="L87" s="489"/>
      <c r="M87" s="487"/>
      <c r="N87" s="488"/>
      <c r="O87" s="489"/>
      <c r="P87" s="487"/>
      <c r="Q87" s="488"/>
      <c r="R87" s="489"/>
      <c r="S87" s="487"/>
      <c r="T87" s="488"/>
      <c r="U87" s="489"/>
      <c r="V87" s="487"/>
      <c r="W87" s="488"/>
      <c r="X87" s="489"/>
      <c r="Y87" s="487"/>
      <c r="Z87" s="488"/>
      <c r="AA87" s="489"/>
      <c r="AB87" s="487"/>
      <c r="AC87" s="488"/>
      <c r="AD87" s="489"/>
      <c r="AE87" s="487"/>
      <c r="AF87" s="488"/>
      <c r="AG87" s="489"/>
      <c r="AH87" s="487"/>
      <c r="AI87" s="488"/>
      <c r="AJ87" s="489"/>
      <c r="AK87" s="717">
        <f>SUM(G87:AJ87)</f>
        <v>0</v>
      </c>
      <c r="AL87" s="718"/>
      <c r="AM87" s="719"/>
    </row>
    <row r="88" spans="1:39" ht="22.9" hidden="1" customHeight="1" x14ac:dyDescent="0.2">
      <c r="B88" s="29"/>
      <c r="E88" s="29"/>
      <c r="F88" s="86"/>
      <c r="G88" s="86"/>
      <c r="H88" s="86"/>
      <c r="I88" s="86"/>
      <c r="J88" s="86"/>
      <c r="K88" s="86"/>
      <c r="L88" s="86"/>
      <c r="M88" s="86"/>
      <c r="N88" s="86"/>
      <c r="O88" s="86"/>
      <c r="P88" s="86"/>
      <c r="W88" s="41"/>
      <c r="X88" s="41"/>
      <c r="Y88" s="483" t="s">
        <v>351</v>
      </c>
      <c r="Z88" s="483"/>
      <c r="AA88" s="483"/>
      <c r="AB88" s="483"/>
      <c r="AC88" s="483"/>
      <c r="AD88" s="483"/>
      <c r="AE88" s="483"/>
      <c r="AF88" s="483"/>
      <c r="AG88" s="483"/>
      <c r="AH88" s="483"/>
      <c r="AI88" s="483"/>
      <c r="AJ88" s="483"/>
      <c r="AK88" s="700">
        <f>SUM(AK85:AM87)</f>
        <v>0</v>
      </c>
      <c r="AL88" s="700"/>
      <c r="AM88" s="700"/>
    </row>
    <row r="89" spans="1:39" ht="18.600000000000001" hidden="1" customHeight="1" x14ac:dyDescent="0.2">
      <c r="E89" s="29"/>
      <c r="F89" s="86"/>
      <c r="G89" s="86"/>
      <c r="H89" s="86"/>
      <c r="I89" s="86"/>
      <c r="J89" s="86"/>
      <c r="K89" s="86"/>
      <c r="L89" s="86"/>
      <c r="M89" s="86"/>
      <c r="N89" s="86"/>
      <c r="O89" s="86"/>
      <c r="P89" s="86"/>
      <c r="W89" s="41"/>
      <c r="X89" s="41"/>
      <c r="Y89" s="42"/>
      <c r="Z89" s="141"/>
      <c r="AA89" s="484" t="s">
        <v>346</v>
      </c>
      <c r="AB89" s="484"/>
      <c r="AC89" s="484"/>
      <c r="AD89" s="484"/>
      <c r="AE89" s="484"/>
      <c r="AF89" s="484"/>
      <c r="AG89" s="484"/>
      <c r="AH89" s="484"/>
      <c r="AI89" s="484"/>
      <c r="AJ89" s="484"/>
      <c r="AK89" s="701">
        <f>+AK74+AK82+AK88</f>
        <v>0</v>
      </c>
      <c r="AL89" s="701"/>
      <c r="AM89" s="701"/>
    </row>
    <row r="90" spans="1:39" ht="36" hidden="1" customHeight="1" x14ac:dyDescent="0.2">
      <c r="B90" s="177" t="s">
        <v>133</v>
      </c>
      <c r="E90" s="29"/>
      <c r="F90" s="86"/>
      <c r="G90" s="86"/>
      <c r="H90" s="86"/>
      <c r="I90" s="86"/>
      <c r="J90" s="86"/>
      <c r="K90" s="86"/>
      <c r="L90" s="86"/>
      <c r="M90" s="86"/>
      <c r="N90" s="86"/>
      <c r="O90" s="86"/>
      <c r="P90" s="86"/>
      <c r="W90" s="41"/>
      <c r="X90" s="41"/>
      <c r="Y90" s="42"/>
      <c r="Z90" s="141"/>
      <c r="AA90" s="178"/>
      <c r="AB90" s="178"/>
      <c r="AC90" s="178"/>
      <c r="AD90" s="178"/>
      <c r="AE90" s="178"/>
      <c r="AF90" s="178"/>
      <c r="AG90" s="178"/>
      <c r="AH90" s="178"/>
      <c r="AI90" s="178"/>
      <c r="AJ90" s="178"/>
      <c r="AK90" s="180"/>
      <c r="AL90" s="180"/>
      <c r="AM90" s="180"/>
    </row>
    <row r="91" spans="1:39" ht="20.45" hidden="1" customHeight="1" x14ac:dyDescent="0.25">
      <c r="A91" s="39" t="str">
        <f>CONCATENATE($A$8," | ",$V$8)</f>
        <v xml:space="preserve"> | </v>
      </c>
      <c r="B91" s="29"/>
      <c r="E91" s="29"/>
      <c r="F91" s="86"/>
      <c r="G91" s="86"/>
      <c r="H91" s="86"/>
      <c r="I91" s="86"/>
      <c r="J91" s="86"/>
      <c r="K91" s="86"/>
      <c r="L91" s="86"/>
      <c r="M91" s="86"/>
      <c r="N91" s="86"/>
      <c r="O91" s="86"/>
      <c r="P91" s="86"/>
      <c r="W91" s="41"/>
      <c r="X91" s="41"/>
      <c r="Y91" s="42"/>
      <c r="Z91" s="141"/>
      <c r="AA91" s="178"/>
      <c r="AB91" s="178"/>
      <c r="AC91" s="178"/>
      <c r="AD91" s="178"/>
      <c r="AE91" s="178"/>
      <c r="AF91" s="178"/>
      <c r="AG91" s="178"/>
      <c r="AH91" s="178"/>
      <c r="AI91" s="178"/>
      <c r="AJ91" s="178"/>
      <c r="AK91" s="180"/>
      <c r="AL91" s="180"/>
      <c r="AM91" s="180"/>
    </row>
    <row r="92" spans="1:39" ht="10.9" customHeight="1" x14ac:dyDescent="0.25">
      <c r="A92" s="39"/>
      <c r="B92" s="36" t="s">
        <v>456</v>
      </c>
      <c r="E92" s="29"/>
      <c r="F92" s="86"/>
      <c r="G92" s="86"/>
      <c r="H92" s="86"/>
      <c r="I92" s="86"/>
      <c r="J92" s="86"/>
      <c r="K92" s="86"/>
      <c r="L92" s="86"/>
      <c r="M92" s="86"/>
      <c r="N92" s="86"/>
      <c r="O92" s="86"/>
      <c r="P92" s="86"/>
      <c r="W92" s="41"/>
      <c r="X92" s="41"/>
      <c r="Y92" s="42"/>
      <c r="Z92" s="141"/>
      <c r="AA92" s="178"/>
      <c r="AB92" s="178"/>
      <c r="AC92" s="178"/>
      <c r="AD92" s="178"/>
      <c r="AE92" s="178"/>
      <c r="AF92" s="178"/>
      <c r="AG92" s="178"/>
      <c r="AH92" s="178"/>
      <c r="AI92" s="178"/>
      <c r="AJ92" s="178"/>
      <c r="AK92" s="180"/>
      <c r="AL92" s="180"/>
      <c r="AM92" s="180"/>
    </row>
    <row r="93" spans="1:39" ht="2.4500000000000002" customHeight="1" x14ac:dyDescent="0.25">
      <c r="A93" s="39"/>
      <c r="B93" s="29"/>
      <c r="E93" s="29"/>
      <c r="F93" s="86"/>
      <c r="G93" s="86"/>
      <c r="H93" s="86"/>
      <c r="I93" s="86"/>
      <c r="J93" s="86"/>
      <c r="K93" s="86"/>
      <c r="L93" s="86"/>
      <c r="M93" s="86"/>
      <c r="N93" s="86"/>
      <c r="O93" s="86"/>
      <c r="P93" s="86"/>
      <c r="W93" s="41"/>
      <c r="X93" s="41"/>
      <c r="Y93" s="42"/>
      <c r="Z93" s="141"/>
      <c r="AA93" s="178"/>
      <c r="AB93" s="178"/>
      <c r="AC93" s="178"/>
      <c r="AD93" s="178"/>
      <c r="AE93" s="178"/>
      <c r="AF93" s="178"/>
      <c r="AG93" s="178"/>
      <c r="AH93" s="178"/>
      <c r="AI93" s="178"/>
      <c r="AJ93" s="178"/>
      <c r="AK93" s="180"/>
      <c r="AL93" s="180"/>
      <c r="AM93" s="180"/>
    </row>
    <row r="94" spans="1:39" ht="12.75" x14ac:dyDescent="0.2">
      <c r="A94" s="193" t="s">
        <v>397</v>
      </c>
      <c r="B94" s="193"/>
      <c r="T94" s="203" t="str">
        <f>IF(SUM(AN98:AN217)&gt;0,Keywords!X31,"")</f>
        <v/>
      </c>
      <c r="AI94" s="178"/>
      <c r="AJ94" s="178"/>
      <c r="AK94" s="179"/>
      <c r="AL94" s="179"/>
      <c r="AM94" s="179"/>
    </row>
    <row r="95" spans="1:39" x14ac:dyDescent="0.2">
      <c r="B95" s="194" t="s">
        <v>728</v>
      </c>
    </row>
    <row r="96" spans="1:39" ht="11.45" customHeight="1" x14ac:dyDescent="0.2">
      <c r="B96" s="745" t="s">
        <v>128</v>
      </c>
      <c r="C96" s="745"/>
      <c r="D96" s="745"/>
      <c r="E96" s="745"/>
      <c r="F96" s="745"/>
      <c r="G96" s="728" t="s">
        <v>89</v>
      </c>
      <c r="H96" s="729"/>
      <c r="I96" s="729"/>
      <c r="J96" s="729"/>
      <c r="K96" s="729"/>
      <c r="L96" s="729"/>
      <c r="M96" s="729"/>
      <c r="N96" s="729"/>
      <c r="O96" s="729"/>
      <c r="P96" s="730"/>
      <c r="Q96" s="745" t="s">
        <v>80</v>
      </c>
      <c r="R96" s="745"/>
      <c r="S96" s="745"/>
      <c r="T96" s="745"/>
      <c r="U96" s="745"/>
      <c r="V96" s="449" t="s">
        <v>79</v>
      </c>
      <c r="W96" s="449"/>
      <c r="X96" s="449"/>
      <c r="Y96" s="449"/>
      <c r="Z96" s="449"/>
      <c r="AA96" s="449" t="s">
        <v>129</v>
      </c>
      <c r="AB96" s="449"/>
      <c r="AC96" s="449"/>
      <c r="AD96" s="502" t="s">
        <v>737</v>
      </c>
      <c r="AE96" s="503"/>
      <c r="AF96" s="503"/>
      <c r="AG96" s="503"/>
      <c r="AH96" s="503"/>
      <c r="AI96" s="503"/>
      <c r="AJ96" s="503"/>
      <c r="AK96" s="503"/>
      <c r="AL96" s="503"/>
      <c r="AM96" s="504"/>
    </row>
    <row r="97" spans="1:52" ht="11.45" customHeight="1" x14ac:dyDescent="0.2">
      <c r="B97" s="745"/>
      <c r="C97" s="745"/>
      <c r="D97" s="745"/>
      <c r="E97" s="745"/>
      <c r="F97" s="745"/>
      <c r="G97" s="731"/>
      <c r="H97" s="732"/>
      <c r="I97" s="732"/>
      <c r="J97" s="732"/>
      <c r="K97" s="732"/>
      <c r="L97" s="732"/>
      <c r="M97" s="732"/>
      <c r="N97" s="732"/>
      <c r="O97" s="732"/>
      <c r="P97" s="733"/>
      <c r="Q97" s="745"/>
      <c r="R97" s="745"/>
      <c r="S97" s="745"/>
      <c r="T97" s="745"/>
      <c r="U97" s="745"/>
      <c r="V97" s="449"/>
      <c r="W97" s="449"/>
      <c r="X97" s="449"/>
      <c r="Y97" s="449"/>
      <c r="Z97" s="449"/>
      <c r="AA97" s="449"/>
      <c r="AB97" s="449"/>
      <c r="AC97" s="449"/>
      <c r="AD97" s="505"/>
      <c r="AE97" s="506"/>
      <c r="AF97" s="506"/>
      <c r="AG97" s="506"/>
      <c r="AH97" s="506"/>
      <c r="AI97" s="506"/>
      <c r="AJ97" s="506"/>
      <c r="AK97" s="506"/>
      <c r="AL97" s="506"/>
      <c r="AM97" s="507"/>
    </row>
    <row r="98" spans="1:52" ht="14.25" customHeight="1" x14ac:dyDescent="0.2">
      <c r="A98" s="36">
        <v>1</v>
      </c>
      <c r="B98" s="780"/>
      <c r="C98" s="780"/>
      <c r="D98" s="780"/>
      <c r="E98" s="780"/>
      <c r="F98" s="780"/>
      <c r="G98" s="781" t="s">
        <v>26</v>
      </c>
      <c r="H98" s="782"/>
      <c r="I98" s="782"/>
      <c r="J98" s="782"/>
      <c r="K98" s="782"/>
      <c r="L98" s="782"/>
      <c r="M98" s="782"/>
      <c r="N98" s="782"/>
      <c r="O98" s="782"/>
      <c r="P98" s="783"/>
      <c r="Q98" s="784"/>
      <c r="R98" s="784"/>
      <c r="S98" s="784"/>
      <c r="T98" s="784"/>
      <c r="U98" s="784"/>
      <c r="V98" s="785"/>
      <c r="W98" s="785"/>
      <c r="X98" s="785"/>
      <c r="Y98" s="785"/>
      <c r="Z98" s="785"/>
      <c r="AA98" s="696" t="str">
        <f>IF(V98="","",$I$46)</f>
        <v/>
      </c>
      <c r="AB98" s="696"/>
      <c r="AC98" s="696"/>
      <c r="AD98" s="687"/>
      <c r="AE98" s="688"/>
      <c r="AF98" s="688"/>
      <c r="AG98" s="688"/>
      <c r="AH98" s="688"/>
      <c r="AI98" s="688"/>
      <c r="AJ98" s="688"/>
      <c r="AK98" s="688"/>
      <c r="AL98" s="688"/>
      <c r="AM98" s="689"/>
      <c r="AN98" s="205" t="str">
        <f>IF(AND(OR($B98="",$G98=Keywords!$L$5,$G98="",$Q98=Keywords!$P$5,$Q98="",$AA98=""),$V98&gt;0),1,"")</f>
        <v/>
      </c>
      <c r="AO98" s="204"/>
      <c r="AP98" s="204"/>
      <c r="AQ98" s="204"/>
      <c r="AR98" s="204"/>
      <c r="AS98" s="204"/>
      <c r="AT98" s="204"/>
      <c r="AU98" s="204"/>
      <c r="AV98" s="204"/>
      <c r="AW98" s="204"/>
      <c r="AX98" s="204"/>
      <c r="AY98" s="204"/>
      <c r="AZ98" s="204"/>
    </row>
    <row r="99" spans="1:52" ht="14.25" customHeight="1" x14ac:dyDescent="0.2">
      <c r="A99" s="36">
        <v>2</v>
      </c>
      <c r="B99" s="780"/>
      <c r="C99" s="780"/>
      <c r="D99" s="780"/>
      <c r="E99" s="780"/>
      <c r="F99" s="780"/>
      <c r="G99" s="781"/>
      <c r="H99" s="782"/>
      <c r="I99" s="782"/>
      <c r="J99" s="782"/>
      <c r="K99" s="782"/>
      <c r="L99" s="782"/>
      <c r="M99" s="782"/>
      <c r="N99" s="782"/>
      <c r="O99" s="782"/>
      <c r="P99" s="783"/>
      <c r="Q99" s="784"/>
      <c r="R99" s="784"/>
      <c r="S99" s="784"/>
      <c r="T99" s="784"/>
      <c r="U99" s="784"/>
      <c r="V99" s="785"/>
      <c r="W99" s="785"/>
      <c r="X99" s="785"/>
      <c r="Y99" s="785"/>
      <c r="Z99" s="785"/>
      <c r="AA99" s="696" t="str">
        <f>IF(V99="","",$I$46)</f>
        <v/>
      </c>
      <c r="AB99" s="696"/>
      <c r="AC99" s="696"/>
      <c r="AD99" s="687"/>
      <c r="AE99" s="688"/>
      <c r="AF99" s="688"/>
      <c r="AG99" s="688"/>
      <c r="AH99" s="688"/>
      <c r="AI99" s="688"/>
      <c r="AJ99" s="688"/>
      <c r="AK99" s="688"/>
      <c r="AL99" s="688"/>
      <c r="AM99" s="689"/>
      <c r="AN99" s="205" t="str">
        <f>IF(AND(OR($B99="",$G99=Keywords!$L$5,$G99="",$Q99=Keywords!$P$5,$Q99="",$AA99=""),$V99&gt;0),1,"")</f>
        <v/>
      </c>
      <c r="AO99" s="202"/>
      <c r="AP99" s="202"/>
      <c r="AQ99" s="202" t="str">
        <f>IF(AND(OR($B99="",$G99=Keywords!$L$5,$G99="",$Q99=Keywords!$P$5,$Q99="",$AA99=""),$V99&gt;0),1,"")</f>
        <v/>
      </c>
      <c r="AR99" s="202" t="str">
        <f>IF(AND(OR($B99="",$G99=Keywords!$L$5,$G99="",$Q99=Keywords!$P$5,$Q99="",$AA99=""),$V99&gt;0),1,"")</f>
        <v/>
      </c>
      <c r="AS99" s="202" t="str">
        <f>IF(AND(OR($B99="",$G99=Keywords!$L$5,$G99="",$Q99=Keywords!$P$5,$Q99="",$AA99=""),$V99&gt;0),1,"")</f>
        <v/>
      </c>
      <c r="AT99" s="202" t="str">
        <f>IF(AND(OR($B99="",$G99=Keywords!$L$5,$G99="",$Q99=Keywords!$P$5,$Q99="",$AA99=""),$V99&gt;0),1,"")</f>
        <v/>
      </c>
      <c r="AU99" s="202" t="str">
        <f>IF(AND(OR($B99="",$G99=Keywords!$L$5,$G99="",$Q99=Keywords!$P$5,$Q99="",$AA99=""),$V99&gt;0),1,"")</f>
        <v/>
      </c>
      <c r="AV99" s="202" t="str">
        <f>IF(AND(OR($B99="",$G99=Keywords!$L$5,$G99="",$Q99=Keywords!$P$5,$Q99="",$AA99=""),$V99&gt;0),1,"")</f>
        <v/>
      </c>
      <c r="AW99" s="202" t="str">
        <f>IF(AND(OR($B99="",$G99=Keywords!$L$5,$G99="",$Q99=Keywords!$P$5,$Q99="",$AA99=""),$V99&gt;0),1,"")</f>
        <v/>
      </c>
      <c r="AX99" s="202" t="str">
        <f>IF(AND(OR($B99="",$G99=Keywords!$L$5,$G99="",$Q99=Keywords!$P$5,$Q99="",$AA99=""),$V99&gt;0),1,"")</f>
        <v/>
      </c>
      <c r="AY99" s="202" t="str">
        <f>IF(AND(OR($B99="",$G99=Keywords!$L$5,$G99="",$Q99=Keywords!$P$5,$Q99="",$AA99=""),$V99&gt;0),1,"")</f>
        <v/>
      </c>
      <c r="AZ99" s="202" t="str">
        <f>IF(AND(OR($B99="",$G99=Keywords!$L$5,$G99="",$Q99=Keywords!$P$5,$Q99="",$AA99=""),$V99&gt;0),1,"")</f>
        <v/>
      </c>
    </row>
    <row r="100" spans="1:52" ht="14.25" customHeight="1" x14ac:dyDescent="0.2">
      <c r="A100" s="36">
        <v>3</v>
      </c>
      <c r="B100" s="780"/>
      <c r="C100" s="780"/>
      <c r="D100" s="780"/>
      <c r="E100" s="780"/>
      <c r="F100" s="780"/>
      <c r="G100" s="781"/>
      <c r="H100" s="782"/>
      <c r="I100" s="782"/>
      <c r="J100" s="782"/>
      <c r="K100" s="782"/>
      <c r="L100" s="782"/>
      <c r="M100" s="782"/>
      <c r="N100" s="782"/>
      <c r="O100" s="782"/>
      <c r="P100" s="783"/>
      <c r="Q100" s="784"/>
      <c r="R100" s="784"/>
      <c r="S100" s="784"/>
      <c r="T100" s="784"/>
      <c r="U100" s="784"/>
      <c r="V100" s="785"/>
      <c r="W100" s="785"/>
      <c r="X100" s="785"/>
      <c r="Y100" s="785"/>
      <c r="Z100" s="785"/>
      <c r="AA100" s="696" t="str">
        <f t="shared" ref="AA100:AA110" si="0">IF(V100="","",$I$46)</f>
        <v/>
      </c>
      <c r="AB100" s="696"/>
      <c r="AC100" s="696"/>
      <c r="AD100" s="687"/>
      <c r="AE100" s="688"/>
      <c r="AF100" s="688"/>
      <c r="AG100" s="688"/>
      <c r="AH100" s="688"/>
      <c r="AI100" s="688"/>
      <c r="AJ100" s="688"/>
      <c r="AK100" s="688"/>
      <c r="AL100" s="688"/>
      <c r="AM100" s="689"/>
      <c r="AN100" s="205" t="str">
        <f>IF(AND(OR($B100="",$G100=Keywords!$L$5,$G100="",$Q100=Keywords!$P$5,$Q100="",$AA100=""),$V100&gt;0),1,"")</f>
        <v/>
      </c>
      <c r="AO100" s="202"/>
      <c r="AP100" s="202"/>
      <c r="AQ100" s="202" t="str">
        <f>IF(AND(OR($B100="",$G100=Keywords!$L$5,$G100="",$Q100=Keywords!$P$5,$Q100="",$AA100=""),$V100&gt;0),1,"")</f>
        <v/>
      </c>
      <c r="AR100" s="202" t="str">
        <f>IF(AND(OR($B100="",$G100=Keywords!$L$5,$G100="",$Q100=Keywords!$P$5,$Q100="",$AA100=""),$V100&gt;0),1,"")</f>
        <v/>
      </c>
      <c r="AS100" s="202" t="str">
        <f>IF(AND(OR($B100="",$G100=Keywords!$L$5,$G100="",$Q100=Keywords!$P$5,$Q100="",$AA100=""),$V100&gt;0),1,"")</f>
        <v/>
      </c>
      <c r="AT100" s="202" t="str">
        <f>IF(AND(OR($B100="",$G100=Keywords!$L$5,$G100="",$Q100=Keywords!$P$5,$Q100="",$AA100=""),$V100&gt;0),1,"")</f>
        <v/>
      </c>
      <c r="AU100" s="202" t="str">
        <f>IF(AND(OR($B100="",$G100=Keywords!$L$5,$G100="",$Q100=Keywords!$P$5,$Q100="",$AA100=""),$V100&gt;0),1,"")</f>
        <v/>
      </c>
      <c r="AV100" s="202" t="str">
        <f>IF(AND(OR($B100="",$G100=Keywords!$L$5,$G100="",$Q100=Keywords!$P$5,$Q100="",$AA100=""),$V100&gt;0),1,"")</f>
        <v/>
      </c>
      <c r="AW100" s="202" t="str">
        <f>IF(AND(OR($B100="",$G100=Keywords!$L$5,$G100="",$Q100=Keywords!$P$5,$Q100="",$AA100=""),$V100&gt;0),1,"")</f>
        <v/>
      </c>
      <c r="AX100" s="202" t="str">
        <f>IF(AND(OR($B100="",$G100=Keywords!$L$5,$G100="",$Q100=Keywords!$P$5,$Q100="",$AA100=""),$V100&gt;0),1,"")</f>
        <v/>
      </c>
      <c r="AY100" s="202" t="str">
        <f>IF(AND(OR($B100="",$G100=Keywords!$L$5,$G100="",$Q100=Keywords!$P$5,$Q100="",$AA100=""),$V100&gt;0),1,"")</f>
        <v/>
      </c>
      <c r="AZ100" s="202" t="str">
        <f>IF(AND(OR($B100="",$G100=Keywords!$L$5,$G100="",$Q100=Keywords!$P$5,$Q100="",$AA100=""),$V100&gt;0),1,"")</f>
        <v/>
      </c>
    </row>
    <row r="101" spans="1:52" ht="14.25" customHeight="1" x14ac:dyDescent="0.2">
      <c r="A101" s="36">
        <v>4</v>
      </c>
      <c r="B101" s="780"/>
      <c r="C101" s="780"/>
      <c r="D101" s="780"/>
      <c r="E101" s="780"/>
      <c r="F101" s="780"/>
      <c r="G101" s="781"/>
      <c r="H101" s="782"/>
      <c r="I101" s="782"/>
      <c r="J101" s="782"/>
      <c r="K101" s="782"/>
      <c r="L101" s="782"/>
      <c r="M101" s="782"/>
      <c r="N101" s="782"/>
      <c r="O101" s="782"/>
      <c r="P101" s="783"/>
      <c r="Q101" s="784"/>
      <c r="R101" s="784"/>
      <c r="S101" s="784"/>
      <c r="T101" s="784"/>
      <c r="U101" s="784"/>
      <c r="V101" s="785"/>
      <c r="W101" s="785"/>
      <c r="X101" s="785"/>
      <c r="Y101" s="785"/>
      <c r="Z101" s="785"/>
      <c r="AA101" s="696" t="str">
        <f t="shared" si="0"/>
        <v/>
      </c>
      <c r="AB101" s="696"/>
      <c r="AC101" s="696"/>
      <c r="AD101" s="687"/>
      <c r="AE101" s="688"/>
      <c r="AF101" s="688"/>
      <c r="AG101" s="688"/>
      <c r="AH101" s="688"/>
      <c r="AI101" s="688"/>
      <c r="AJ101" s="688"/>
      <c r="AK101" s="688"/>
      <c r="AL101" s="688"/>
      <c r="AM101" s="689"/>
      <c r="AN101" s="205" t="str">
        <f>IF(AND(OR($B101="",$G101=Keywords!$L$5,$G101="",$Q101=Keywords!$P$5,$Q101="",$AA101=""),$V101&gt;0),1,"")</f>
        <v/>
      </c>
      <c r="AO101" s="202"/>
      <c r="AP101" s="202"/>
      <c r="AQ101" s="202" t="str">
        <f>IF(AND(OR($B101="",$G101=Keywords!$L$5,$G101="",$Q101=Keywords!$P$5,$Q101="",$AA101=""),$V101&gt;0),1,"")</f>
        <v/>
      </c>
      <c r="AR101" s="202" t="str">
        <f>IF(AND(OR($B101="",$G101=Keywords!$L$5,$G101="",$Q101=Keywords!$P$5,$Q101="",$AA101=""),$V101&gt;0),1,"")</f>
        <v/>
      </c>
      <c r="AS101" s="202" t="str">
        <f>IF(AND(OR($B101="",$G101=Keywords!$L$5,$G101="",$Q101=Keywords!$P$5,$Q101="",$AA101=""),$V101&gt;0),1,"")</f>
        <v/>
      </c>
      <c r="AT101" s="202" t="str">
        <f>IF(AND(OR($B101="",$G101=Keywords!$L$5,$G101="",$Q101=Keywords!$P$5,$Q101="",$AA101=""),$V101&gt;0),1,"")</f>
        <v/>
      </c>
      <c r="AU101" s="202" t="str">
        <f>IF(AND(OR($B101="",$G101=Keywords!$L$5,$G101="",$Q101=Keywords!$P$5,$Q101="",$AA101=""),$V101&gt;0),1,"")</f>
        <v/>
      </c>
      <c r="AV101" s="202" t="str">
        <f>IF(AND(OR($B101="",$G101=Keywords!$L$5,$G101="",$Q101=Keywords!$P$5,$Q101="",$AA101=""),$V101&gt;0),1,"")</f>
        <v/>
      </c>
      <c r="AW101" s="202" t="str">
        <f>IF(AND(OR($B101="",$G101=Keywords!$L$5,$G101="",$Q101=Keywords!$P$5,$Q101="",$AA101=""),$V101&gt;0),1,"")</f>
        <v/>
      </c>
      <c r="AX101" s="202" t="str">
        <f>IF(AND(OR($B101="",$G101=Keywords!$L$5,$G101="",$Q101=Keywords!$P$5,$Q101="",$AA101=""),$V101&gt;0),1,"")</f>
        <v/>
      </c>
      <c r="AY101" s="202" t="str">
        <f>IF(AND(OR($B101="",$G101=Keywords!$L$5,$G101="",$Q101=Keywords!$P$5,$Q101="",$AA101=""),$V101&gt;0),1,"")</f>
        <v/>
      </c>
      <c r="AZ101" s="202" t="str">
        <f>IF(AND(OR($B101="",$G101=Keywords!$L$5,$G101="",$Q101=Keywords!$P$5,$Q101="",$AA101=""),$V101&gt;0),1,"")</f>
        <v/>
      </c>
    </row>
    <row r="102" spans="1:52" ht="14.25" customHeight="1" x14ac:dyDescent="0.2">
      <c r="A102" s="36">
        <v>5</v>
      </c>
      <c r="B102" s="780"/>
      <c r="C102" s="780"/>
      <c r="D102" s="780"/>
      <c r="E102" s="780"/>
      <c r="F102" s="780"/>
      <c r="G102" s="781"/>
      <c r="H102" s="782"/>
      <c r="I102" s="782"/>
      <c r="J102" s="782"/>
      <c r="K102" s="782"/>
      <c r="L102" s="782"/>
      <c r="M102" s="782"/>
      <c r="N102" s="782"/>
      <c r="O102" s="782"/>
      <c r="P102" s="783"/>
      <c r="Q102" s="784"/>
      <c r="R102" s="784"/>
      <c r="S102" s="784"/>
      <c r="T102" s="784"/>
      <c r="U102" s="784"/>
      <c r="V102" s="785"/>
      <c r="W102" s="785"/>
      <c r="X102" s="785"/>
      <c r="Y102" s="785"/>
      <c r="Z102" s="785"/>
      <c r="AA102" s="696" t="str">
        <f t="shared" si="0"/>
        <v/>
      </c>
      <c r="AB102" s="696"/>
      <c r="AC102" s="696"/>
      <c r="AD102" s="687"/>
      <c r="AE102" s="688"/>
      <c r="AF102" s="688"/>
      <c r="AG102" s="688"/>
      <c r="AH102" s="688"/>
      <c r="AI102" s="688"/>
      <c r="AJ102" s="688"/>
      <c r="AK102" s="688"/>
      <c r="AL102" s="688"/>
      <c r="AM102" s="689"/>
      <c r="AN102" s="205" t="str">
        <f>IF(AND(OR($B102="",$G102=Keywords!$L$5,$G102="",$Q102=Keywords!$P$5,$Q102="",$AA102=""),$V102&gt;0),1,"")</f>
        <v/>
      </c>
      <c r="AO102" s="202"/>
      <c r="AP102" s="202"/>
      <c r="AQ102" s="202" t="str">
        <f>IF(AND(OR($B102="",$G102=Keywords!$L$5,$G102="",$Q102=Keywords!$P$5,$Q102="",$AA102=""),$V102&gt;0),1,"")</f>
        <v/>
      </c>
      <c r="AR102" s="202" t="str">
        <f>IF(AND(OR($B102="",$G102=Keywords!$L$5,$G102="",$Q102=Keywords!$P$5,$Q102="",$AA102=""),$V102&gt;0),1,"")</f>
        <v/>
      </c>
      <c r="AS102" s="202" t="str">
        <f>IF(AND(OR($B102="",$G102=Keywords!$L$5,$G102="",$Q102=Keywords!$P$5,$Q102="",$AA102=""),$V102&gt;0),1,"")</f>
        <v/>
      </c>
      <c r="AT102" s="202" t="str">
        <f>IF(AND(OR($B102="",$G102=Keywords!$L$5,$G102="",$Q102=Keywords!$P$5,$Q102="",$AA102=""),$V102&gt;0),1,"")</f>
        <v/>
      </c>
      <c r="AU102" s="202" t="str">
        <f>IF(AND(OR($B102="",$G102=Keywords!$L$5,$G102="",$Q102=Keywords!$P$5,$Q102="",$AA102=""),$V102&gt;0),1,"")</f>
        <v/>
      </c>
      <c r="AV102" s="202" t="str">
        <f>IF(AND(OR($B102="",$G102=Keywords!$L$5,$G102="",$Q102=Keywords!$P$5,$Q102="",$AA102=""),$V102&gt;0),1,"")</f>
        <v/>
      </c>
      <c r="AW102" s="202" t="str">
        <f>IF(AND(OR($B102="",$G102=Keywords!$L$5,$G102="",$Q102=Keywords!$P$5,$Q102="",$AA102=""),$V102&gt;0),1,"")</f>
        <v/>
      </c>
      <c r="AX102" s="202" t="str">
        <f>IF(AND(OR($B102="",$G102=Keywords!$L$5,$G102="",$Q102=Keywords!$P$5,$Q102="",$AA102=""),$V102&gt;0),1,"")</f>
        <v/>
      </c>
      <c r="AY102" s="202" t="str">
        <f>IF(AND(OR($B102="",$G102=Keywords!$L$5,$G102="",$Q102=Keywords!$P$5,$Q102="",$AA102=""),$V102&gt;0),1,"")</f>
        <v/>
      </c>
      <c r="AZ102" s="202" t="str">
        <f>IF(AND(OR($B102="",$G102=Keywords!$L$5,$G102="",$Q102=Keywords!$P$5,$Q102="",$AA102=""),$V102&gt;0),1,"")</f>
        <v/>
      </c>
    </row>
    <row r="103" spans="1:52" ht="14.25" customHeight="1" x14ac:dyDescent="0.2">
      <c r="A103" s="36">
        <v>6</v>
      </c>
      <c r="B103" s="780"/>
      <c r="C103" s="780"/>
      <c r="D103" s="780"/>
      <c r="E103" s="780"/>
      <c r="F103" s="780"/>
      <c r="G103" s="781"/>
      <c r="H103" s="782"/>
      <c r="I103" s="782"/>
      <c r="J103" s="782"/>
      <c r="K103" s="782"/>
      <c r="L103" s="782"/>
      <c r="M103" s="782"/>
      <c r="N103" s="782"/>
      <c r="O103" s="782"/>
      <c r="P103" s="783"/>
      <c r="Q103" s="784"/>
      <c r="R103" s="784"/>
      <c r="S103" s="784"/>
      <c r="T103" s="784"/>
      <c r="U103" s="784"/>
      <c r="V103" s="785"/>
      <c r="W103" s="785"/>
      <c r="X103" s="785"/>
      <c r="Y103" s="785"/>
      <c r="Z103" s="785"/>
      <c r="AA103" s="696" t="str">
        <f t="shared" si="0"/>
        <v/>
      </c>
      <c r="AB103" s="696"/>
      <c r="AC103" s="696"/>
      <c r="AD103" s="687"/>
      <c r="AE103" s="688"/>
      <c r="AF103" s="688"/>
      <c r="AG103" s="688"/>
      <c r="AH103" s="688"/>
      <c r="AI103" s="688"/>
      <c r="AJ103" s="688"/>
      <c r="AK103" s="688"/>
      <c r="AL103" s="688"/>
      <c r="AM103" s="689"/>
      <c r="AN103" s="205" t="str">
        <f>IF(AND(OR($B103="",$G103=Keywords!$L$5,$G103="",$Q103=Keywords!$P$5,$Q103="",$AA103=""),$V103&gt;0),1,"")</f>
        <v/>
      </c>
      <c r="AO103" s="202"/>
      <c r="AP103" s="202"/>
      <c r="AQ103" s="202" t="str">
        <f>IF(AND(OR($B103="",$G103=Keywords!$L$5,$G103="",$Q103=Keywords!$P$5,$Q103="",$AA103=""),$V103&gt;0),1,"")</f>
        <v/>
      </c>
      <c r="AR103" s="202" t="str">
        <f>IF(AND(OR($B103="",$G103=Keywords!$L$5,$G103="",$Q103=Keywords!$P$5,$Q103="",$AA103=""),$V103&gt;0),1,"")</f>
        <v/>
      </c>
      <c r="AS103" s="202" t="str">
        <f>IF(AND(OR($B103="",$G103=Keywords!$L$5,$G103="",$Q103=Keywords!$P$5,$Q103="",$AA103=""),$V103&gt;0),1,"")</f>
        <v/>
      </c>
      <c r="AT103" s="202" t="str">
        <f>IF(AND(OR($B103="",$G103=Keywords!$L$5,$G103="",$Q103=Keywords!$P$5,$Q103="",$AA103=""),$V103&gt;0),1,"")</f>
        <v/>
      </c>
      <c r="AU103" s="202" t="str">
        <f>IF(AND(OR($B103="",$G103=Keywords!$L$5,$G103="",$Q103=Keywords!$P$5,$Q103="",$AA103=""),$V103&gt;0),1,"")</f>
        <v/>
      </c>
      <c r="AV103" s="202" t="str">
        <f>IF(AND(OR($B103="",$G103=Keywords!$L$5,$G103="",$Q103=Keywords!$P$5,$Q103="",$AA103=""),$V103&gt;0),1,"")</f>
        <v/>
      </c>
      <c r="AW103" s="202" t="str">
        <f>IF(AND(OR($B103="",$G103=Keywords!$L$5,$G103="",$Q103=Keywords!$P$5,$Q103="",$AA103=""),$V103&gt;0),1,"")</f>
        <v/>
      </c>
      <c r="AX103" s="202" t="str">
        <f>IF(AND(OR($B103="",$G103=Keywords!$L$5,$G103="",$Q103=Keywords!$P$5,$Q103="",$AA103=""),$V103&gt;0),1,"")</f>
        <v/>
      </c>
      <c r="AY103" s="202" t="str">
        <f>IF(AND(OR($B103="",$G103=Keywords!$L$5,$G103="",$Q103=Keywords!$P$5,$Q103="",$AA103=""),$V103&gt;0),1,"")</f>
        <v/>
      </c>
      <c r="AZ103" s="202" t="str">
        <f>IF(AND(OR($B103="",$G103=Keywords!$L$5,$G103="",$Q103=Keywords!$P$5,$Q103="",$AA103=""),$V103&gt;0),1,"")</f>
        <v/>
      </c>
    </row>
    <row r="104" spans="1:52" ht="14.25" customHeight="1" x14ac:dyDescent="0.2">
      <c r="A104" s="36">
        <v>7</v>
      </c>
      <c r="B104" s="780"/>
      <c r="C104" s="780"/>
      <c r="D104" s="780"/>
      <c r="E104" s="780"/>
      <c r="F104" s="780"/>
      <c r="G104" s="781"/>
      <c r="H104" s="782"/>
      <c r="I104" s="782"/>
      <c r="J104" s="782"/>
      <c r="K104" s="782"/>
      <c r="L104" s="782"/>
      <c r="M104" s="782"/>
      <c r="N104" s="782"/>
      <c r="O104" s="782"/>
      <c r="P104" s="783"/>
      <c r="Q104" s="784"/>
      <c r="R104" s="784"/>
      <c r="S104" s="784"/>
      <c r="T104" s="784"/>
      <c r="U104" s="784"/>
      <c r="V104" s="785"/>
      <c r="W104" s="785"/>
      <c r="X104" s="785"/>
      <c r="Y104" s="785"/>
      <c r="Z104" s="785"/>
      <c r="AA104" s="696" t="str">
        <f t="shared" si="0"/>
        <v/>
      </c>
      <c r="AB104" s="696"/>
      <c r="AC104" s="696"/>
      <c r="AD104" s="687"/>
      <c r="AE104" s="688"/>
      <c r="AF104" s="688"/>
      <c r="AG104" s="688"/>
      <c r="AH104" s="688"/>
      <c r="AI104" s="688"/>
      <c r="AJ104" s="688"/>
      <c r="AK104" s="688"/>
      <c r="AL104" s="688"/>
      <c r="AM104" s="689"/>
      <c r="AN104" s="205" t="str">
        <f>IF(AND(OR($B104="",$G104=Keywords!$L$5,$G104="",$Q104=Keywords!$P$5,$Q104="",$AA104=""),$V104&gt;0),1,"")</f>
        <v/>
      </c>
      <c r="AO104" s="202"/>
      <c r="AP104" s="202"/>
      <c r="AQ104" s="202" t="str">
        <f>IF(AND(OR($B104="",$G104=Keywords!$L$5,$G104="",$Q104=Keywords!$P$5,$Q104="",$AA104=""),$V104&gt;0),1,"")</f>
        <v/>
      </c>
      <c r="AR104" s="202" t="str">
        <f>IF(AND(OR($B104="",$G104=Keywords!$L$5,$G104="",$Q104=Keywords!$P$5,$Q104="",$AA104=""),$V104&gt;0),1,"")</f>
        <v/>
      </c>
      <c r="AS104" s="202" t="str">
        <f>IF(AND(OR($B104="",$G104=Keywords!$L$5,$G104="",$Q104=Keywords!$P$5,$Q104="",$AA104=""),$V104&gt;0),1,"")</f>
        <v/>
      </c>
      <c r="AT104" s="202" t="str">
        <f>IF(AND(OR($B104="",$G104=Keywords!$L$5,$G104="",$Q104=Keywords!$P$5,$Q104="",$AA104=""),$V104&gt;0),1,"")</f>
        <v/>
      </c>
      <c r="AU104" s="202" t="str">
        <f>IF(AND(OR($B104="",$G104=Keywords!$L$5,$G104="",$Q104=Keywords!$P$5,$Q104="",$AA104=""),$V104&gt;0),1,"")</f>
        <v/>
      </c>
      <c r="AV104" s="202" t="str">
        <f>IF(AND(OR($B104="",$G104=Keywords!$L$5,$G104="",$Q104=Keywords!$P$5,$Q104="",$AA104=""),$V104&gt;0),1,"")</f>
        <v/>
      </c>
      <c r="AW104" s="202" t="str">
        <f>IF(AND(OR($B104="",$G104=Keywords!$L$5,$G104="",$Q104=Keywords!$P$5,$Q104="",$AA104=""),$V104&gt;0),1,"")</f>
        <v/>
      </c>
      <c r="AX104" s="202" t="str">
        <f>IF(AND(OR($B104="",$G104=Keywords!$L$5,$G104="",$Q104=Keywords!$P$5,$Q104="",$AA104=""),$V104&gt;0),1,"")</f>
        <v/>
      </c>
      <c r="AY104" s="202" t="str">
        <f>IF(AND(OR($B104="",$G104=Keywords!$L$5,$G104="",$Q104=Keywords!$P$5,$Q104="",$AA104=""),$V104&gt;0),1,"")</f>
        <v/>
      </c>
      <c r="AZ104" s="202" t="str">
        <f>IF(AND(OR($B104="",$G104=Keywords!$L$5,$G104="",$Q104=Keywords!$P$5,$Q104="",$AA104=""),$V104&gt;0),1,"")</f>
        <v/>
      </c>
    </row>
    <row r="105" spans="1:52" ht="14.25" customHeight="1" x14ac:dyDescent="0.2">
      <c r="A105" s="36">
        <v>8</v>
      </c>
      <c r="B105" s="780"/>
      <c r="C105" s="780"/>
      <c r="D105" s="780"/>
      <c r="E105" s="780"/>
      <c r="F105" s="780"/>
      <c r="G105" s="781"/>
      <c r="H105" s="782"/>
      <c r="I105" s="782"/>
      <c r="J105" s="782"/>
      <c r="K105" s="782"/>
      <c r="L105" s="782"/>
      <c r="M105" s="782"/>
      <c r="N105" s="782"/>
      <c r="O105" s="782"/>
      <c r="P105" s="783"/>
      <c r="Q105" s="784"/>
      <c r="R105" s="784"/>
      <c r="S105" s="784"/>
      <c r="T105" s="784"/>
      <c r="U105" s="784"/>
      <c r="V105" s="785"/>
      <c r="W105" s="785"/>
      <c r="X105" s="785"/>
      <c r="Y105" s="785"/>
      <c r="Z105" s="785"/>
      <c r="AA105" s="696" t="str">
        <f t="shared" si="0"/>
        <v/>
      </c>
      <c r="AB105" s="696"/>
      <c r="AC105" s="696"/>
      <c r="AD105" s="687"/>
      <c r="AE105" s="688"/>
      <c r="AF105" s="688"/>
      <c r="AG105" s="688"/>
      <c r="AH105" s="688"/>
      <c r="AI105" s="688"/>
      <c r="AJ105" s="688"/>
      <c r="AK105" s="688"/>
      <c r="AL105" s="688"/>
      <c r="AM105" s="689"/>
      <c r="AN105" s="205" t="str">
        <f>IF(AND(OR($B105="",$G105=Keywords!$L$5,$G105="",$Q105=Keywords!$P$5,$Q105="",$AA105=""),$V105&gt;0),1,"")</f>
        <v/>
      </c>
      <c r="AO105" s="202"/>
      <c r="AP105" s="202"/>
      <c r="AQ105" s="202" t="str">
        <f>IF(AND(OR($B105="",$G105=Keywords!$L$5,$G105="",$Q105=Keywords!$P$5,$Q105="",$AA105=""),$V105&gt;0),1,"")</f>
        <v/>
      </c>
      <c r="AR105" s="202" t="str">
        <f>IF(AND(OR($B105="",$G105=Keywords!$L$5,$G105="",$Q105=Keywords!$P$5,$Q105="",$AA105=""),$V105&gt;0),1,"")</f>
        <v/>
      </c>
      <c r="AS105" s="202" t="str">
        <f>IF(AND(OR($B105="",$G105=Keywords!$L$5,$G105="",$Q105=Keywords!$P$5,$Q105="",$AA105=""),$V105&gt;0),1,"")</f>
        <v/>
      </c>
      <c r="AT105" s="202" t="str">
        <f>IF(AND(OR($B105="",$G105=Keywords!$L$5,$G105="",$Q105=Keywords!$P$5,$Q105="",$AA105=""),$V105&gt;0),1,"")</f>
        <v/>
      </c>
      <c r="AU105" s="202" t="str">
        <f>IF(AND(OR($B105="",$G105=Keywords!$L$5,$G105="",$Q105=Keywords!$P$5,$Q105="",$AA105=""),$V105&gt;0),1,"")</f>
        <v/>
      </c>
      <c r="AV105" s="202" t="str">
        <f>IF(AND(OR($B105="",$G105=Keywords!$L$5,$G105="",$Q105=Keywords!$P$5,$Q105="",$AA105=""),$V105&gt;0),1,"")</f>
        <v/>
      </c>
      <c r="AW105" s="202" t="str">
        <f>IF(AND(OR($B105="",$G105=Keywords!$L$5,$G105="",$Q105=Keywords!$P$5,$Q105="",$AA105=""),$V105&gt;0),1,"")</f>
        <v/>
      </c>
      <c r="AX105" s="202" t="str">
        <f>IF(AND(OR($B105="",$G105=Keywords!$L$5,$G105="",$Q105=Keywords!$P$5,$Q105="",$AA105=""),$V105&gt;0),1,"")</f>
        <v/>
      </c>
      <c r="AY105" s="202" t="str">
        <f>IF(AND(OR($B105="",$G105=Keywords!$L$5,$G105="",$Q105=Keywords!$P$5,$Q105="",$AA105=""),$V105&gt;0),1,"")</f>
        <v/>
      </c>
      <c r="AZ105" s="202" t="str">
        <f>IF(AND(OR($B105="",$G105=Keywords!$L$5,$G105="",$Q105=Keywords!$P$5,$Q105="",$AA105=""),$V105&gt;0),1,"")</f>
        <v/>
      </c>
    </row>
    <row r="106" spans="1:52" ht="14.25" customHeight="1" x14ac:dyDescent="0.2">
      <c r="A106" s="36">
        <v>9</v>
      </c>
      <c r="B106" s="780"/>
      <c r="C106" s="780"/>
      <c r="D106" s="780"/>
      <c r="E106" s="780"/>
      <c r="F106" s="780"/>
      <c r="G106" s="781"/>
      <c r="H106" s="782"/>
      <c r="I106" s="782"/>
      <c r="J106" s="782"/>
      <c r="K106" s="782"/>
      <c r="L106" s="782"/>
      <c r="M106" s="782"/>
      <c r="N106" s="782"/>
      <c r="O106" s="782"/>
      <c r="P106" s="783"/>
      <c r="Q106" s="784"/>
      <c r="R106" s="784"/>
      <c r="S106" s="784"/>
      <c r="T106" s="784"/>
      <c r="U106" s="784"/>
      <c r="V106" s="785"/>
      <c r="W106" s="785"/>
      <c r="X106" s="785"/>
      <c r="Y106" s="785"/>
      <c r="Z106" s="785"/>
      <c r="AA106" s="696" t="str">
        <f t="shared" si="0"/>
        <v/>
      </c>
      <c r="AB106" s="696"/>
      <c r="AC106" s="696"/>
      <c r="AD106" s="687"/>
      <c r="AE106" s="688"/>
      <c r="AF106" s="688"/>
      <c r="AG106" s="688"/>
      <c r="AH106" s="688"/>
      <c r="AI106" s="688"/>
      <c r="AJ106" s="688"/>
      <c r="AK106" s="688"/>
      <c r="AL106" s="688"/>
      <c r="AM106" s="689"/>
      <c r="AN106" s="205" t="str">
        <f>IF(AND(OR($B106="",$G106=Keywords!$L$5,$G106="",$Q106=Keywords!$P$5,$Q106="",$AA106=""),$V106&gt;0),1,"")</f>
        <v/>
      </c>
      <c r="AO106" s="202"/>
      <c r="AP106" s="202"/>
      <c r="AQ106" s="202" t="str">
        <f>IF(AND(OR($B106="",$G106=Keywords!$L$5,$G106="",$Q106=Keywords!$P$5,$Q106="",$AA106=""),$V106&gt;0),1,"")</f>
        <v/>
      </c>
      <c r="AR106" s="202" t="str">
        <f>IF(AND(OR($B106="",$G106=Keywords!$L$5,$G106="",$Q106=Keywords!$P$5,$Q106="",$AA106=""),$V106&gt;0),1,"")</f>
        <v/>
      </c>
      <c r="AS106" s="202" t="str">
        <f>IF(AND(OR($B106="",$G106=Keywords!$L$5,$G106="",$Q106=Keywords!$P$5,$Q106="",$AA106=""),$V106&gt;0),1,"")</f>
        <v/>
      </c>
      <c r="AT106" s="202" t="str">
        <f>IF(AND(OR($B106="",$G106=Keywords!$L$5,$G106="",$Q106=Keywords!$P$5,$Q106="",$AA106=""),$V106&gt;0),1,"")</f>
        <v/>
      </c>
      <c r="AU106" s="202" t="str">
        <f>IF(AND(OR($B106="",$G106=Keywords!$L$5,$G106="",$Q106=Keywords!$P$5,$Q106="",$AA106=""),$V106&gt;0),1,"")</f>
        <v/>
      </c>
      <c r="AV106" s="202" t="str">
        <f>IF(AND(OR($B106="",$G106=Keywords!$L$5,$G106="",$Q106=Keywords!$P$5,$Q106="",$AA106=""),$V106&gt;0),1,"")</f>
        <v/>
      </c>
      <c r="AW106" s="202" t="str">
        <f>IF(AND(OR($B106="",$G106=Keywords!$L$5,$G106="",$Q106=Keywords!$P$5,$Q106="",$AA106=""),$V106&gt;0),1,"")</f>
        <v/>
      </c>
      <c r="AX106" s="202" t="str">
        <f>IF(AND(OR($B106="",$G106=Keywords!$L$5,$G106="",$Q106=Keywords!$P$5,$Q106="",$AA106=""),$V106&gt;0),1,"")</f>
        <v/>
      </c>
      <c r="AY106" s="202" t="str">
        <f>IF(AND(OR($B106="",$G106=Keywords!$L$5,$G106="",$Q106=Keywords!$P$5,$Q106="",$AA106=""),$V106&gt;0),1,"")</f>
        <v/>
      </c>
      <c r="AZ106" s="202" t="str">
        <f>IF(AND(OR($B106="",$G106=Keywords!$L$5,$G106="",$Q106=Keywords!$P$5,$Q106="",$AA106=""),$V106&gt;0),1,"")</f>
        <v/>
      </c>
    </row>
    <row r="107" spans="1:52" ht="14.25" customHeight="1" x14ac:dyDescent="0.2">
      <c r="A107" s="36">
        <v>10</v>
      </c>
      <c r="B107" s="780"/>
      <c r="C107" s="780"/>
      <c r="D107" s="780"/>
      <c r="E107" s="780"/>
      <c r="F107" s="780"/>
      <c r="G107" s="781"/>
      <c r="H107" s="782"/>
      <c r="I107" s="782"/>
      <c r="J107" s="782"/>
      <c r="K107" s="782"/>
      <c r="L107" s="782"/>
      <c r="M107" s="782"/>
      <c r="N107" s="782"/>
      <c r="O107" s="782"/>
      <c r="P107" s="783"/>
      <c r="Q107" s="784"/>
      <c r="R107" s="784"/>
      <c r="S107" s="784"/>
      <c r="T107" s="784"/>
      <c r="U107" s="784"/>
      <c r="V107" s="785"/>
      <c r="W107" s="785"/>
      <c r="X107" s="785"/>
      <c r="Y107" s="785"/>
      <c r="Z107" s="785"/>
      <c r="AA107" s="696" t="str">
        <f t="shared" si="0"/>
        <v/>
      </c>
      <c r="AB107" s="696"/>
      <c r="AC107" s="696"/>
      <c r="AD107" s="687"/>
      <c r="AE107" s="688"/>
      <c r="AF107" s="688"/>
      <c r="AG107" s="688"/>
      <c r="AH107" s="688"/>
      <c r="AI107" s="688"/>
      <c r="AJ107" s="688"/>
      <c r="AK107" s="688"/>
      <c r="AL107" s="688"/>
      <c r="AM107" s="689"/>
      <c r="AN107" s="205" t="str">
        <f>IF(AND(OR($B107="",$G107=Keywords!$L$5,$G107="",$Q107=Keywords!$P$5,$Q107="",$AA107=""),$V107&gt;0),1,"")</f>
        <v/>
      </c>
      <c r="AO107" s="202"/>
      <c r="AP107" s="202"/>
      <c r="AQ107" s="202" t="str">
        <f>IF(AND(OR($B107="",$G107=Keywords!$L$5,$G107="",$Q107=Keywords!$P$5,$Q107="",$AA107=""),$V107&gt;0),1,"")</f>
        <v/>
      </c>
      <c r="AR107" s="202" t="str">
        <f>IF(AND(OR($B107="",$G107=Keywords!$L$5,$G107="",$Q107=Keywords!$P$5,$Q107="",$AA107=""),$V107&gt;0),1,"")</f>
        <v/>
      </c>
      <c r="AS107" s="202" t="str">
        <f>IF(AND(OR($B107="",$G107=Keywords!$L$5,$G107="",$Q107=Keywords!$P$5,$Q107="",$AA107=""),$V107&gt;0),1,"")</f>
        <v/>
      </c>
      <c r="AT107" s="202" t="str">
        <f>IF(AND(OR($B107="",$G107=Keywords!$L$5,$G107="",$Q107=Keywords!$P$5,$Q107="",$AA107=""),$V107&gt;0),1,"")</f>
        <v/>
      </c>
      <c r="AU107" s="202" t="str">
        <f>IF(AND(OR($B107="",$G107=Keywords!$L$5,$G107="",$Q107=Keywords!$P$5,$Q107="",$AA107=""),$V107&gt;0),1,"")</f>
        <v/>
      </c>
      <c r="AV107" s="202" t="str">
        <f>IF(AND(OR($B107="",$G107=Keywords!$L$5,$G107="",$Q107=Keywords!$P$5,$Q107="",$AA107=""),$V107&gt;0),1,"")</f>
        <v/>
      </c>
      <c r="AW107" s="202" t="str">
        <f>IF(AND(OR($B107="",$G107=Keywords!$L$5,$G107="",$Q107=Keywords!$P$5,$Q107="",$AA107=""),$V107&gt;0),1,"")</f>
        <v/>
      </c>
      <c r="AX107" s="202" t="str">
        <f>IF(AND(OR($B107="",$G107=Keywords!$L$5,$G107="",$Q107=Keywords!$P$5,$Q107="",$AA107=""),$V107&gt;0),1,"")</f>
        <v/>
      </c>
      <c r="AY107" s="202" t="str">
        <f>IF(AND(OR($B107="",$G107=Keywords!$L$5,$G107="",$Q107=Keywords!$P$5,$Q107="",$AA107=""),$V107&gt;0),1,"")</f>
        <v/>
      </c>
      <c r="AZ107" s="202" t="str">
        <f>IF(AND(OR($B107="",$G107=Keywords!$L$5,$G107="",$Q107=Keywords!$P$5,$Q107="",$AA107=""),$V107&gt;0),1,"")</f>
        <v/>
      </c>
    </row>
    <row r="108" spans="1:52" ht="14.25" customHeight="1" x14ac:dyDescent="0.2">
      <c r="A108" s="36">
        <v>11</v>
      </c>
      <c r="B108" s="780"/>
      <c r="C108" s="780"/>
      <c r="D108" s="780"/>
      <c r="E108" s="780"/>
      <c r="F108" s="780"/>
      <c r="G108" s="781"/>
      <c r="H108" s="782"/>
      <c r="I108" s="782"/>
      <c r="J108" s="782"/>
      <c r="K108" s="782"/>
      <c r="L108" s="782"/>
      <c r="M108" s="782"/>
      <c r="N108" s="782"/>
      <c r="O108" s="782"/>
      <c r="P108" s="783"/>
      <c r="Q108" s="784"/>
      <c r="R108" s="784"/>
      <c r="S108" s="784"/>
      <c r="T108" s="784"/>
      <c r="U108" s="784"/>
      <c r="V108" s="785"/>
      <c r="W108" s="785"/>
      <c r="X108" s="785"/>
      <c r="Y108" s="785"/>
      <c r="Z108" s="785"/>
      <c r="AA108" s="696" t="str">
        <f t="shared" si="0"/>
        <v/>
      </c>
      <c r="AB108" s="696"/>
      <c r="AC108" s="696"/>
      <c r="AD108" s="687"/>
      <c r="AE108" s="688"/>
      <c r="AF108" s="688"/>
      <c r="AG108" s="688"/>
      <c r="AH108" s="688"/>
      <c r="AI108" s="688"/>
      <c r="AJ108" s="688"/>
      <c r="AK108" s="688"/>
      <c r="AL108" s="688"/>
      <c r="AM108" s="689"/>
      <c r="AN108" s="205" t="str">
        <f>IF(AND(OR($B108="",$G108=Keywords!$L$5,$G108="",$Q108=Keywords!$P$5,$Q108="",$AA108=""),$V108&gt;0),1,"")</f>
        <v/>
      </c>
      <c r="AO108" s="202"/>
      <c r="AP108" s="202"/>
      <c r="AQ108" s="202" t="str">
        <f>IF(AND(OR($B108="",$G108=Keywords!$L$5,$G108="",$Q108=Keywords!$P$5,$Q108="",$AA108=""),$V108&gt;0),1,"")</f>
        <v/>
      </c>
      <c r="AR108" s="202" t="str">
        <f>IF(AND(OR($B108="",$G108=Keywords!$L$5,$G108="",$Q108=Keywords!$P$5,$Q108="",$AA108=""),$V108&gt;0),1,"")</f>
        <v/>
      </c>
      <c r="AS108" s="202" t="str">
        <f>IF(AND(OR($B108="",$G108=Keywords!$L$5,$G108="",$Q108=Keywords!$P$5,$Q108="",$AA108=""),$V108&gt;0),1,"")</f>
        <v/>
      </c>
      <c r="AT108" s="202" t="str">
        <f>IF(AND(OR($B108="",$G108=Keywords!$L$5,$G108="",$Q108=Keywords!$P$5,$Q108="",$AA108=""),$V108&gt;0),1,"")</f>
        <v/>
      </c>
      <c r="AU108" s="202" t="str">
        <f>IF(AND(OR($B108="",$G108=Keywords!$L$5,$G108="",$Q108=Keywords!$P$5,$Q108="",$AA108=""),$V108&gt;0),1,"")</f>
        <v/>
      </c>
      <c r="AV108" s="202" t="str">
        <f>IF(AND(OR($B108="",$G108=Keywords!$L$5,$G108="",$Q108=Keywords!$P$5,$Q108="",$AA108=""),$V108&gt;0),1,"")</f>
        <v/>
      </c>
      <c r="AW108" s="202" t="str">
        <f>IF(AND(OR($B108="",$G108=Keywords!$L$5,$G108="",$Q108=Keywords!$P$5,$Q108="",$AA108=""),$V108&gt;0),1,"")</f>
        <v/>
      </c>
      <c r="AX108" s="202" t="str">
        <f>IF(AND(OR($B108="",$G108=Keywords!$L$5,$G108="",$Q108=Keywords!$P$5,$Q108="",$AA108=""),$V108&gt;0),1,"")</f>
        <v/>
      </c>
      <c r="AY108" s="202" t="str">
        <f>IF(AND(OR($B108="",$G108=Keywords!$L$5,$G108="",$Q108=Keywords!$P$5,$Q108="",$AA108=""),$V108&gt;0),1,"")</f>
        <v/>
      </c>
      <c r="AZ108" s="202" t="str">
        <f>IF(AND(OR($B108="",$G108=Keywords!$L$5,$G108="",$Q108=Keywords!$P$5,$Q108="",$AA108=""),$V108&gt;0),1,"")</f>
        <v/>
      </c>
    </row>
    <row r="109" spans="1:52" ht="14.25" customHeight="1" x14ac:dyDescent="0.2">
      <c r="A109" s="36">
        <v>12</v>
      </c>
      <c r="B109" s="780"/>
      <c r="C109" s="780"/>
      <c r="D109" s="780"/>
      <c r="E109" s="780"/>
      <c r="F109" s="780"/>
      <c r="G109" s="781"/>
      <c r="H109" s="782"/>
      <c r="I109" s="782"/>
      <c r="J109" s="782"/>
      <c r="K109" s="782"/>
      <c r="L109" s="782"/>
      <c r="M109" s="782"/>
      <c r="N109" s="782"/>
      <c r="O109" s="782"/>
      <c r="P109" s="783"/>
      <c r="Q109" s="784"/>
      <c r="R109" s="784"/>
      <c r="S109" s="784"/>
      <c r="T109" s="784"/>
      <c r="U109" s="784"/>
      <c r="V109" s="785"/>
      <c r="W109" s="785"/>
      <c r="X109" s="785"/>
      <c r="Y109" s="785"/>
      <c r="Z109" s="785"/>
      <c r="AA109" s="696" t="str">
        <f t="shared" si="0"/>
        <v/>
      </c>
      <c r="AB109" s="696"/>
      <c r="AC109" s="696"/>
      <c r="AD109" s="687"/>
      <c r="AE109" s="688"/>
      <c r="AF109" s="688"/>
      <c r="AG109" s="688"/>
      <c r="AH109" s="688"/>
      <c r="AI109" s="688"/>
      <c r="AJ109" s="688"/>
      <c r="AK109" s="688"/>
      <c r="AL109" s="688"/>
      <c r="AM109" s="689"/>
      <c r="AN109" s="205" t="str">
        <f>IF(AND(OR($B109="",$G109=Keywords!$L$5,$G109="",$Q109=Keywords!$P$5,$Q109="",$AA109=""),$V109&gt;0),1,"")</f>
        <v/>
      </c>
      <c r="AO109" s="202"/>
      <c r="AP109" s="202"/>
      <c r="AQ109" s="202" t="str">
        <f>IF(AND(OR($B109="",$G109=Keywords!$L$5,$G109="",$Q109=Keywords!$P$5,$Q109="",$AA109=""),$V109&gt;0),1,"")</f>
        <v/>
      </c>
      <c r="AR109" s="202" t="str">
        <f>IF(AND(OR($B109="",$G109=Keywords!$L$5,$G109="",$Q109=Keywords!$P$5,$Q109="",$AA109=""),$V109&gt;0),1,"")</f>
        <v/>
      </c>
      <c r="AS109" s="202" t="str">
        <f>IF(AND(OR($B109="",$G109=Keywords!$L$5,$G109="",$Q109=Keywords!$P$5,$Q109="",$AA109=""),$V109&gt;0),1,"")</f>
        <v/>
      </c>
      <c r="AT109" s="202" t="str">
        <f>IF(AND(OR($B109="",$G109=Keywords!$L$5,$G109="",$Q109=Keywords!$P$5,$Q109="",$AA109=""),$V109&gt;0),1,"")</f>
        <v/>
      </c>
      <c r="AU109" s="202" t="str">
        <f>IF(AND(OR($B109="",$G109=Keywords!$L$5,$G109="",$Q109=Keywords!$P$5,$Q109="",$AA109=""),$V109&gt;0),1,"")</f>
        <v/>
      </c>
      <c r="AV109" s="202" t="str">
        <f>IF(AND(OR($B109="",$G109=Keywords!$L$5,$G109="",$Q109=Keywords!$P$5,$Q109="",$AA109=""),$V109&gt;0),1,"")</f>
        <v/>
      </c>
      <c r="AW109" s="202" t="str">
        <f>IF(AND(OR($B109="",$G109=Keywords!$L$5,$G109="",$Q109=Keywords!$P$5,$Q109="",$AA109=""),$V109&gt;0),1,"")</f>
        <v/>
      </c>
      <c r="AX109" s="202" t="str">
        <f>IF(AND(OR($B109="",$G109=Keywords!$L$5,$G109="",$Q109=Keywords!$P$5,$Q109="",$AA109=""),$V109&gt;0),1,"")</f>
        <v/>
      </c>
      <c r="AY109" s="202" t="str">
        <f>IF(AND(OR($B109="",$G109=Keywords!$L$5,$G109="",$Q109=Keywords!$P$5,$Q109="",$AA109=""),$V109&gt;0),1,"")</f>
        <v/>
      </c>
      <c r="AZ109" s="202" t="str">
        <f>IF(AND(OR($B109="",$G109=Keywords!$L$5,$G109="",$Q109=Keywords!$P$5,$Q109="",$AA109=""),$V109&gt;0),1,"")</f>
        <v/>
      </c>
    </row>
    <row r="110" spans="1:52" ht="14.25" customHeight="1" x14ac:dyDescent="0.2">
      <c r="A110" s="36">
        <v>13</v>
      </c>
      <c r="B110" s="780"/>
      <c r="C110" s="780"/>
      <c r="D110" s="780"/>
      <c r="E110" s="780"/>
      <c r="F110" s="780"/>
      <c r="G110" s="781"/>
      <c r="H110" s="782"/>
      <c r="I110" s="782"/>
      <c r="J110" s="782"/>
      <c r="K110" s="782"/>
      <c r="L110" s="782"/>
      <c r="M110" s="782"/>
      <c r="N110" s="782"/>
      <c r="O110" s="782"/>
      <c r="P110" s="783"/>
      <c r="Q110" s="784"/>
      <c r="R110" s="784"/>
      <c r="S110" s="784"/>
      <c r="T110" s="784"/>
      <c r="U110" s="784"/>
      <c r="V110" s="785"/>
      <c r="W110" s="785"/>
      <c r="X110" s="785"/>
      <c r="Y110" s="785"/>
      <c r="Z110" s="785"/>
      <c r="AA110" s="696" t="str">
        <f t="shared" si="0"/>
        <v/>
      </c>
      <c r="AB110" s="696"/>
      <c r="AC110" s="696"/>
      <c r="AD110" s="687"/>
      <c r="AE110" s="688"/>
      <c r="AF110" s="688"/>
      <c r="AG110" s="688"/>
      <c r="AH110" s="688"/>
      <c r="AI110" s="688"/>
      <c r="AJ110" s="688"/>
      <c r="AK110" s="688"/>
      <c r="AL110" s="688"/>
      <c r="AM110" s="689"/>
      <c r="AN110" s="205" t="str">
        <f>IF(AND(OR($B110="",$G110=Keywords!$L$5,$G110="",$Q110=Keywords!$P$5,$Q110="",$AA110=""),$V110&gt;0),1,"")</f>
        <v/>
      </c>
      <c r="AO110" s="202"/>
      <c r="AP110" s="202"/>
      <c r="AQ110" s="202" t="str">
        <f>IF(AND(OR($B110="",$G110=Keywords!$L$5,$G110="",$Q110=Keywords!$P$5,$Q110="",$AA110=""),$V110&gt;0),1,"")</f>
        <v/>
      </c>
      <c r="AR110" s="202" t="str">
        <f>IF(AND(OR($B110="",$G110=Keywords!$L$5,$G110="",$Q110=Keywords!$P$5,$Q110="",$AA110=""),$V110&gt;0),1,"")</f>
        <v/>
      </c>
      <c r="AS110" s="202" t="str">
        <f>IF(AND(OR($B110="",$G110=Keywords!$L$5,$G110="",$Q110=Keywords!$P$5,$Q110="",$AA110=""),$V110&gt;0),1,"")</f>
        <v/>
      </c>
      <c r="AT110" s="202" t="str">
        <f>IF(AND(OR($B110="",$G110=Keywords!$L$5,$G110="",$Q110=Keywords!$P$5,$Q110="",$AA110=""),$V110&gt;0),1,"")</f>
        <v/>
      </c>
      <c r="AU110" s="202" t="str">
        <f>IF(AND(OR($B110="",$G110=Keywords!$L$5,$G110="",$Q110=Keywords!$P$5,$Q110="",$AA110=""),$V110&gt;0),1,"")</f>
        <v/>
      </c>
      <c r="AV110" s="202" t="str">
        <f>IF(AND(OR($B110="",$G110=Keywords!$L$5,$G110="",$Q110=Keywords!$P$5,$Q110="",$AA110=""),$V110&gt;0),1,"")</f>
        <v/>
      </c>
      <c r="AW110" s="202" t="str">
        <f>IF(AND(OR($B110="",$G110=Keywords!$L$5,$G110="",$Q110=Keywords!$P$5,$Q110="",$AA110=""),$V110&gt;0),1,"")</f>
        <v/>
      </c>
      <c r="AX110" s="202" t="str">
        <f>IF(AND(OR($B110="",$G110=Keywords!$L$5,$G110="",$Q110=Keywords!$P$5,$Q110="",$AA110=""),$V110&gt;0),1,"")</f>
        <v/>
      </c>
      <c r="AY110" s="202" t="str">
        <f>IF(AND(OR($B110="",$G110=Keywords!$L$5,$G110="",$Q110=Keywords!$P$5,$Q110="",$AA110=""),$V110&gt;0),1,"")</f>
        <v/>
      </c>
      <c r="AZ110" s="202" t="str">
        <f>IF(AND(OR($B110="",$G110=Keywords!$L$5,$G110="",$Q110=Keywords!$P$5,$Q110="",$AA110=""),$V110&gt;0),1,"")</f>
        <v/>
      </c>
    </row>
    <row r="111" spans="1:52" ht="14.25" customHeight="1" x14ac:dyDescent="0.2">
      <c r="A111" s="36">
        <v>14</v>
      </c>
      <c r="B111" s="780"/>
      <c r="C111" s="780"/>
      <c r="D111" s="780"/>
      <c r="E111" s="780"/>
      <c r="F111" s="780"/>
      <c r="G111" s="781"/>
      <c r="H111" s="782"/>
      <c r="I111" s="782"/>
      <c r="J111" s="782"/>
      <c r="K111" s="782"/>
      <c r="L111" s="782"/>
      <c r="M111" s="782"/>
      <c r="N111" s="782"/>
      <c r="O111" s="782"/>
      <c r="P111" s="783"/>
      <c r="Q111" s="784"/>
      <c r="R111" s="784"/>
      <c r="S111" s="784"/>
      <c r="T111" s="784"/>
      <c r="U111" s="784"/>
      <c r="V111" s="785"/>
      <c r="W111" s="785"/>
      <c r="X111" s="785"/>
      <c r="Y111" s="785"/>
      <c r="Z111" s="785"/>
      <c r="AA111" s="696" t="str">
        <f>IF(V111="","",$I$46)</f>
        <v/>
      </c>
      <c r="AB111" s="696"/>
      <c r="AC111" s="696"/>
      <c r="AD111" s="687"/>
      <c r="AE111" s="688"/>
      <c r="AF111" s="688"/>
      <c r="AG111" s="688"/>
      <c r="AH111" s="688"/>
      <c r="AI111" s="688"/>
      <c r="AJ111" s="688"/>
      <c r="AK111" s="688"/>
      <c r="AL111" s="688"/>
      <c r="AM111" s="689"/>
      <c r="AN111" s="205" t="str">
        <f>IF(AND(OR($B111="",$G111=Keywords!$L$5,$G111="",$Q111=Keywords!$P$5,$Q111="",$AA111=""),$V111&gt;0),1,"")</f>
        <v/>
      </c>
    </row>
    <row r="112" spans="1:52" ht="14.25" customHeight="1" x14ac:dyDescent="0.2">
      <c r="A112" s="36">
        <v>15</v>
      </c>
      <c r="B112" s="780"/>
      <c r="C112" s="780"/>
      <c r="D112" s="780"/>
      <c r="E112" s="780"/>
      <c r="F112" s="780"/>
      <c r="G112" s="781"/>
      <c r="H112" s="782"/>
      <c r="I112" s="782"/>
      <c r="J112" s="782"/>
      <c r="K112" s="782"/>
      <c r="L112" s="782"/>
      <c r="M112" s="782"/>
      <c r="N112" s="782"/>
      <c r="O112" s="782"/>
      <c r="P112" s="783"/>
      <c r="Q112" s="784"/>
      <c r="R112" s="784"/>
      <c r="S112" s="784"/>
      <c r="T112" s="784"/>
      <c r="U112" s="784"/>
      <c r="V112" s="785"/>
      <c r="W112" s="785"/>
      <c r="X112" s="785"/>
      <c r="Y112" s="785"/>
      <c r="Z112" s="785"/>
      <c r="AA112" s="696" t="str">
        <f t="shared" ref="AA112:AA134" si="1">IF(V112="","",$I$46)</f>
        <v/>
      </c>
      <c r="AB112" s="696"/>
      <c r="AC112" s="696"/>
      <c r="AD112" s="687"/>
      <c r="AE112" s="688"/>
      <c r="AF112" s="688"/>
      <c r="AG112" s="688"/>
      <c r="AH112" s="688"/>
      <c r="AI112" s="688"/>
      <c r="AJ112" s="688"/>
      <c r="AK112" s="688"/>
      <c r="AL112" s="688"/>
      <c r="AM112" s="689"/>
      <c r="AN112" s="205" t="str">
        <f>IF(AND(OR($B112="",$G112=Keywords!$L$5,$G112="",$Q112=Keywords!$P$5,$Q112="",$AA112=""),$V112&gt;0),1,"")</f>
        <v/>
      </c>
    </row>
    <row r="113" spans="1:40" ht="14.25" customHeight="1" x14ac:dyDescent="0.2">
      <c r="A113" s="36">
        <v>16</v>
      </c>
      <c r="B113" s="780"/>
      <c r="C113" s="780"/>
      <c r="D113" s="780"/>
      <c r="E113" s="780"/>
      <c r="F113" s="780"/>
      <c r="G113" s="781"/>
      <c r="H113" s="782"/>
      <c r="I113" s="782"/>
      <c r="J113" s="782"/>
      <c r="K113" s="782"/>
      <c r="L113" s="782"/>
      <c r="M113" s="782"/>
      <c r="N113" s="782"/>
      <c r="O113" s="782"/>
      <c r="P113" s="783"/>
      <c r="Q113" s="784"/>
      <c r="R113" s="784"/>
      <c r="S113" s="784"/>
      <c r="T113" s="784"/>
      <c r="U113" s="784"/>
      <c r="V113" s="785"/>
      <c r="W113" s="785"/>
      <c r="X113" s="785"/>
      <c r="Y113" s="785"/>
      <c r="Z113" s="785"/>
      <c r="AA113" s="696" t="str">
        <f t="shared" si="1"/>
        <v/>
      </c>
      <c r="AB113" s="696"/>
      <c r="AC113" s="696"/>
      <c r="AD113" s="687"/>
      <c r="AE113" s="688"/>
      <c r="AF113" s="688"/>
      <c r="AG113" s="688"/>
      <c r="AH113" s="688"/>
      <c r="AI113" s="688"/>
      <c r="AJ113" s="688"/>
      <c r="AK113" s="688"/>
      <c r="AL113" s="688"/>
      <c r="AM113" s="689"/>
      <c r="AN113" s="205" t="str">
        <f>IF(AND(OR($B113="",$G113=Keywords!$L$5,$G113="",$Q113=Keywords!$P$5,$Q113="",$AA113=""),$V113&gt;0),1,"")</f>
        <v/>
      </c>
    </row>
    <row r="114" spans="1:40" ht="14.25" customHeight="1" x14ac:dyDescent="0.2">
      <c r="A114" s="36">
        <v>17</v>
      </c>
      <c r="B114" s="780"/>
      <c r="C114" s="780"/>
      <c r="D114" s="780"/>
      <c r="E114" s="780"/>
      <c r="F114" s="780"/>
      <c r="G114" s="781"/>
      <c r="H114" s="782"/>
      <c r="I114" s="782"/>
      <c r="J114" s="782"/>
      <c r="K114" s="782"/>
      <c r="L114" s="782"/>
      <c r="M114" s="782"/>
      <c r="N114" s="782"/>
      <c r="O114" s="782"/>
      <c r="P114" s="783"/>
      <c r="Q114" s="784"/>
      <c r="R114" s="784"/>
      <c r="S114" s="784"/>
      <c r="T114" s="784"/>
      <c r="U114" s="784"/>
      <c r="V114" s="785"/>
      <c r="W114" s="785"/>
      <c r="X114" s="785"/>
      <c r="Y114" s="785"/>
      <c r="Z114" s="785"/>
      <c r="AA114" s="696" t="str">
        <f t="shared" si="1"/>
        <v/>
      </c>
      <c r="AB114" s="696"/>
      <c r="AC114" s="696"/>
      <c r="AD114" s="687"/>
      <c r="AE114" s="688"/>
      <c r="AF114" s="688"/>
      <c r="AG114" s="688"/>
      <c r="AH114" s="688"/>
      <c r="AI114" s="688"/>
      <c r="AJ114" s="688"/>
      <c r="AK114" s="688"/>
      <c r="AL114" s="688"/>
      <c r="AM114" s="689"/>
      <c r="AN114" s="205" t="str">
        <f>IF(AND(OR($B114="",$G114=Keywords!$L$5,$G114="",$Q114=Keywords!$P$5,$Q114="",$AA114=""),$V114&gt;0),1,"")</f>
        <v/>
      </c>
    </row>
    <row r="115" spans="1:40" ht="14.25" customHeight="1" x14ac:dyDescent="0.2">
      <c r="A115" s="36">
        <v>18</v>
      </c>
      <c r="B115" s="780"/>
      <c r="C115" s="780"/>
      <c r="D115" s="780"/>
      <c r="E115" s="780"/>
      <c r="F115" s="780"/>
      <c r="G115" s="781"/>
      <c r="H115" s="782"/>
      <c r="I115" s="782"/>
      <c r="J115" s="782"/>
      <c r="K115" s="782"/>
      <c r="L115" s="782"/>
      <c r="M115" s="782"/>
      <c r="N115" s="782"/>
      <c r="O115" s="782"/>
      <c r="P115" s="783"/>
      <c r="Q115" s="784"/>
      <c r="R115" s="784"/>
      <c r="S115" s="784"/>
      <c r="T115" s="784"/>
      <c r="U115" s="784"/>
      <c r="V115" s="785"/>
      <c r="W115" s="785"/>
      <c r="X115" s="785"/>
      <c r="Y115" s="785"/>
      <c r="Z115" s="785"/>
      <c r="AA115" s="696" t="str">
        <f t="shared" si="1"/>
        <v/>
      </c>
      <c r="AB115" s="696"/>
      <c r="AC115" s="696"/>
      <c r="AD115" s="687"/>
      <c r="AE115" s="688"/>
      <c r="AF115" s="688"/>
      <c r="AG115" s="688"/>
      <c r="AH115" s="688"/>
      <c r="AI115" s="688"/>
      <c r="AJ115" s="688"/>
      <c r="AK115" s="688"/>
      <c r="AL115" s="688"/>
      <c r="AM115" s="689"/>
      <c r="AN115" s="205" t="str">
        <f>IF(AND(OR($B115="",$G115=Keywords!$L$5,$G115="",$Q115=Keywords!$P$5,$Q115="",$AA115=""),$V115&gt;0),1,"")</f>
        <v/>
      </c>
    </row>
    <row r="116" spans="1:40" ht="14.25" customHeight="1" x14ac:dyDescent="0.2">
      <c r="A116" s="36">
        <v>19</v>
      </c>
      <c r="B116" s="780"/>
      <c r="C116" s="780"/>
      <c r="D116" s="780"/>
      <c r="E116" s="780"/>
      <c r="F116" s="780"/>
      <c r="G116" s="781"/>
      <c r="H116" s="782"/>
      <c r="I116" s="782"/>
      <c r="J116" s="782"/>
      <c r="K116" s="782"/>
      <c r="L116" s="782"/>
      <c r="M116" s="782"/>
      <c r="N116" s="782"/>
      <c r="O116" s="782"/>
      <c r="P116" s="783"/>
      <c r="Q116" s="784"/>
      <c r="R116" s="784"/>
      <c r="S116" s="784"/>
      <c r="T116" s="784"/>
      <c r="U116" s="784"/>
      <c r="V116" s="785"/>
      <c r="W116" s="785"/>
      <c r="X116" s="785"/>
      <c r="Y116" s="785"/>
      <c r="Z116" s="785"/>
      <c r="AA116" s="696" t="str">
        <f t="shared" si="1"/>
        <v/>
      </c>
      <c r="AB116" s="696"/>
      <c r="AC116" s="696"/>
      <c r="AD116" s="687"/>
      <c r="AE116" s="688"/>
      <c r="AF116" s="688"/>
      <c r="AG116" s="688"/>
      <c r="AH116" s="688"/>
      <c r="AI116" s="688"/>
      <c r="AJ116" s="688"/>
      <c r="AK116" s="688"/>
      <c r="AL116" s="688"/>
      <c r="AM116" s="689"/>
      <c r="AN116" s="205" t="str">
        <f>IF(AND(OR($B116="",$G116=Keywords!$L$5,$G116="",$Q116=Keywords!$P$5,$Q116="",$AA116=""),$V116&gt;0),1,"")</f>
        <v/>
      </c>
    </row>
    <row r="117" spans="1:40" ht="14.25" customHeight="1" x14ac:dyDescent="0.2">
      <c r="A117" s="36">
        <v>20</v>
      </c>
      <c r="B117" s="780"/>
      <c r="C117" s="780"/>
      <c r="D117" s="780"/>
      <c r="E117" s="780"/>
      <c r="F117" s="780"/>
      <c r="G117" s="781"/>
      <c r="H117" s="782"/>
      <c r="I117" s="782"/>
      <c r="J117" s="782"/>
      <c r="K117" s="782"/>
      <c r="L117" s="782"/>
      <c r="M117" s="782"/>
      <c r="N117" s="782"/>
      <c r="O117" s="782"/>
      <c r="P117" s="783"/>
      <c r="Q117" s="784"/>
      <c r="R117" s="784"/>
      <c r="S117" s="784"/>
      <c r="T117" s="784"/>
      <c r="U117" s="784"/>
      <c r="V117" s="785"/>
      <c r="W117" s="785"/>
      <c r="X117" s="785"/>
      <c r="Y117" s="785"/>
      <c r="Z117" s="785"/>
      <c r="AA117" s="696" t="str">
        <f t="shared" si="1"/>
        <v/>
      </c>
      <c r="AB117" s="696"/>
      <c r="AC117" s="696"/>
      <c r="AD117" s="687"/>
      <c r="AE117" s="688"/>
      <c r="AF117" s="688"/>
      <c r="AG117" s="688"/>
      <c r="AH117" s="688"/>
      <c r="AI117" s="688"/>
      <c r="AJ117" s="688"/>
      <c r="AK117" s="688"/>
      <c r="AL117" s="688"/>
      <c r="AM117" s="689"/>
      <c r="AN117" s="205" t="str">
        <f>IF(AND(OR($B117="",$G117=Keywords!$L$5,$G117="",$Q117=Keywords!$P$5,$Q117="",$AA117=""),$V117&gt;0),1,"")</f>
        <v/>
      </c>
    </row>
    <row r="118" spans="1:40" ht="14.25" customHeight="1" x14ac:dyDescent="0.2">
      <c r="A118" s="36">
        <v>21</v>
      </c>
      <c r="B118" s="780"/>
      <c r="C118" s="780"/>
      <c r="D118" s="780"/>
      <c r="E118" s="780"/>
      <c r="F118" s="780"/>
      <c r="G118" s="781"/>
      <c r="H118" s="782"/>
      <c r="I118" s="782"/>
      <c r="J118" s="782"/>
      <c r="K118" s="782"/>
      <c r="L118" s="782"/>
      <c r="M118" s="782"/>
      <c r="N118" s="782"/>
      <c r="O118" s="782"/>
      <c r="P118" s="783"/>
      <c r="Q118" s="784"/>
      <c r="R118" s="784"/>
      <c r="S118" s="784"/>
      <c r="T118" s="784"/>
      <c r="U118" s="784"/>
      <c r="V118" s="785"/>
      <c r="W118" s="785"/>
      <c r="X118" s="785"/>
      <c r="Y118" s="785"/>
      <c r="Z118" s="785"/>
      <c r="AA118" s="696" t="str">
        <f t="shared" si="1"/>
        <v/>
      </c>
      <c r="AB118" s="696"/>
      <c r="AC118" s="696"/>
      <c r="AD118" s="687"/>
      <c r="AE118" s="688"/>
      <c r="AF118" s="688"/>
      <c r="AG118" s="688"/>
      <c r="AH118" s="688"/>
      <c r="AI118" s="688"/>
      <c r="AJ118" s="688"/>
      <c r="AK118" s="688"/>
      <c r="AL118" s="688"/>
      <c r="AM118" s="689"/>
      <c r="AN118" s="205" t="str">
        <f>IF(AND(OR($B118="",$G118=Keywords!$L$5,$G118="",$Q118=Keywords!$P$5,$Q118="",$AA118=""),$V118&gt;0),1,"")</f>
        <v/>
      </c>
    </row>
    <row r="119" spans="1:40" ht="14.25" customHeight="1" x14ac:dyDescent="0.2">
      <c r="A119" s="36">
        <v>22</v>
      </c>
      <c r="B119" s="780"/>
      <c r="C119" s="780"/>
      <c r="D119" s="780"/>
      <c r="E119" s="780"/>
      <c r="F119" s="780"/>
      <c r="G119" s="781"/>
      <c r="H119" s="782"/>
      <c r="I119" s="782"/>
      <c r="J119" s="782"/>
      <c r="K119" s="782"/>
      <c r="L119" s="782"/>
      <c r="M119" s="782"/>
      <c r="N119" s="782"/>
      <c r="O119" s="782"/>
      <c r="P119" s="783"/>
      <c r="Q119" s="784"/>
      <c r="R119" s="784"/>
      <c r="S119" s="784"/>
      <c r="T119" s="784"/>
      <c r="U119" s="784"/>
      <c r="V119" s="785"/>
      <c r="W119" s="785"/>
      <c r="X119" s="785"/>
      <c r="Y119" s="785"/>
      <c r="Z119" s="785"/>
      <c r="AA119" s="696" t="str">
        <f t="shared" si="1"/>
        <v/>
      </c>
      <c r="AB119" s="696"/>
      <c r="AC119" s="696"/>
      <c r="AD119" s="687"/>
      <c r="AE119" s="688"/>
      <c r="AF119" s="688"/>
      <c r="AG119" s="688"/>
      <c r="AH119" s="688"/>
      <c r="AI119" s="688"/>
      <c r="AJ119" s="688"/>
      <c r="AK119" s="688"/>
      <c r="AL119" s="688"/>
      <c r="AM119" s="689"/>
      <c r="AN119" s="205" t="str">
        <f>IF(AND(OR($B119="",$G119=Keywords!$L$5,$G119="",$Q119=Keywords!$P$5,$Q119="",$AA119=""),$V119&gt;0),1,"")</f>
        <v/>
      </c>
    </row>
    <row r="120" spans="1:40" ht="14.25" customHeight="1" x14ac:dyDescent="0.2">
      <c r="A120" s="36">
        <v>23</v>
      </c>
      <c r="B120" s="780"/>
      <c r="C120" s="780"/>
      <c r="D120" s="780"/>
      <c r="E120" s="780"/>
      <c r="F120" s="780"/>
      <c r="G120" s="781"/>
      <c r="H120" s="782"/>
      <c r="I120" s="782"/>
      <c r="J120" s="782"/>
      <c r="K120" s="782"/>
      <c r="L120" s="782"/>
      <c r="M120" s="782"/>
      <c r="N120" s="782"/>
      <c r="O120" s="782"/>
      <c r="P120" s="783"/>
      <c r="Q120" s="784"/>
      <c r="R120" s="784"/>
      <c r="S120" s="784"/>
      <c r="T120" s="784"/>
      <c r="U120" s="784"/>
      <c r="V120" s="785"/>
      <c r="W120" s="785"/>
      <c r="X120" s="785"/>
      <c r="Y120" s="785"/>
      <c r="Z120" s="785"/>
      <c r="AA120" s="696" t="str">
        <f t="shared" si="1"/>
        <v/>
      </c>
      <c r="AB120" s="696"/>
      <c r="AC120" s="696"/>
      <c r="AD120" s="687"/>
      <c r="AE120" s="688"/>
      <c r="AF120" s="688"/>
      <c r="AG120" s="688"/>
      <c r="AH120" s="688"/>
      <c r="AI120" s="688"/>
      <c r="AJ120" s="688"/>
      <c r="AK120" s="688"/>
      <c r="AL120" s="688"/>
      <c r="AM120" s="689"/>
      <c r="AN120" s="205" t="str">
        <f>IF(AND(OR($B120="",$G120=Keywords!$L$5,$G120="",$Q120=Keywords!$P$5,$Q120="",$AA120=""),$V120&gt;0),1,"")</f>
        <v/>
      </c>
    </row>
    <row r="121" spans="1:40" ht="14.25" customHeight="1" x14ac:dyDescent="0.2">
      <c r="A121" s="36">
        <v>24</v>
      </c>
      <c r="B121" s="780"/>
      <c r="C121" s="780"/>
      <c r="D121" s="780"/>
      <c r="E121" s="780"/>
      <c r="F121" s="780"/>
      <c r="G121" s="781"/>
      <c r="H121" s="782"/>
      <c r="I121" s="782"/>
      <c r="J121" s="782"/>
      <c r="K121" s="782"/>
      <c r="L121" s="782"/>
      <c r="M121" s="782"/>
      <c r="N121" s="782"/>
      <c r="O121" s="782"/>
      <c r="P121" s="783"/>
      <c r="Q121" s="784"/>
      <c r="R121" s="784"/>
      <c r="S121" s="784"/>
      <c r="T121" s="784"/>
      <c r="U121" s="784"/>
      <c r="V121" s="785"/>
      <c r="W121" s="785"/>
      <c r="X121" s="785"/>
      <c r="Y121" s="785"/>
      <c r="Z121" s="785"/>
      <c r="AA121" s="696" t="str">
        <f t="shared" si="1"/>
        <v/>
      </c>
      <c r="AB121" s="696"/>
      <c r="AC121" s="696"/>
      <c r="AD121" s="687"/>
      <c r="AE121" s="688"/>
      <c r="AF121" s="688"/>
      <c r="AG121" s="688"/>
      <c r="AH121" s="688"/>
      <c r="AI121" s="688"/>
      <c r="AJ121" s="688"/>
      <c r="AK121" s="688"/>
      <c r="AL121" s="688"/>
      <c r="AM121" s="689"/>
      <c r="AN121" s="205" t="str">
        <f>IF(AND(OR($B121="",$G121=Keywords!$L$5,$G121="",$Q121=Keywords!$P$5,$Q121="",$AA121=""),$V121&gt;0),1,"")</f>
        <v/>
      </c>
    </row>
    <row r="122" spans="1:40" ht="14.25" customHeight="1" x14ac:dyDescent="0.2">
      <c r="A122" s="36">
        <v>25</v>
      </c>
      <c r="B122" s="780"/>
      <c r="C122" s="780"/>
      <c r="D122" s="780"/>
      <c r="E122" s="780"/>
      <c r="F122" s="780"/>
      <c r="G122" s="781"/>
      <c r="H122" s="782"/>
      <c r="I122" s="782"/>
      <c r="J122" s="782"/>
      <c r="K122" s="782"/>
      <c r="L122" s="782"/>
      <c r="M122" s="782"/>
      <c r="N122" s="782"/>
      <c r="O122" s="782"/>
      <c r="P122" s="783"/>
      <c r="Q122" s="784"/>
      <c r="R122" s="784"/>
      <c r="S122" s="784"/>
      <c r="T122" s="784"/>
      <c r="U122" s="784"/>
      <c r="V122" s="785"/>
      <c r="W122" s="785"/>
      <c r="X122" s="785"/>
      <c r="Y122" s="785"/>
      <c r="Z122" s="785"/>
      <c r="AA122" s="696" t="str">
        <f t="shared" si="1"/>
        <v/>
      </c>
      <c r="AB122" s="696"/>
      <c r="AC122" s="696"/>
      <c r="AD122" s="687"/>
      <c r="AE122" s="688"/>
      <c r="AF122" s="688"/>
      <c r="AG122" s="688"/>
      <c r="AH122" s="688"/>
      <c r="AI122" s="688"/>
      <c r="AJ122" s="688"/>
      <c r="AK122" s="688"/>
      <c r="AL122" s="688"/>
      <c r="AM122" s="689"/>
      <c r="AN122" s="205" t="str">
        <f>IF(AND(OR($B122="",$G122=Keywords!$L$5,$G122="",$Q122=Keywords!$P$5,$Q122="",$AA122=""),$V122&gt;0),1,"")</f>
        <v/>
      </c>
    </row>
    <row r="123" spans="1:40" ht="14.25" customHeight="1" x14ac:dyDescent="0.2">
      <c r="A123" s="36">
        <v>26</v>
      </c>
      <c r="B123" s="780"/>
      <c r="C123" s="780"/>
      <c r="D123" s="780"/>
      <c r="E123" s="780"/>
      <c r="F123" s="780"/>
      <c r="G123" s="781"/>
      <c r="H123" s="782"/>
      <c r="I123" s="782"/>
      <c r="J123" s="782"/>
      <c r="K123" s="782"/>
      <c r="L123" s="782"/>
      <c r="M123" s="782"/>
      <c r="N123" s="782"/>
      <c r="O123" s="782"/>
      <c r="P123" s="783"/>
      <c r="Q123" s="784"/>
      <c r="R123" s="784"/>
      <c r="S123" s="784"/>
      <c r="T123" s="784"/>
      <c r="U123" s="784"/>
      <c r="V123" s="785"/>
      <c r="W123" s="785"/>
      <c r="X123" s="785"/>
      <c r="Y123" s="785"/>
      <c r="Z123" s="785"/>
      <c r="AA123" s="696" t="str">
        <f t="shared" si="1"/>
        <v/>
      </c>
      <c r="AB123" s="696"/>
      <c r="AC123" s="696"/>
      <c r="AD123" s="687"/>
      <c r="AE123" s="688"/>
      <c r="AF123" s="688"/>
      <c r="AG123" s="688"/>
      <c r="AH123" s="688"/>
      <c r="AI123" s="688"/>
      <c r="AJ123" s="688"/>
      <c r="AK123" s="688"/>
      <c r="AL123" s="688"/>
      <c r="AM123" s="689"/>
      <c r="AN123" s="205" t="str">
        <f>IF(AND(OR($B123="",$G123=Keywords!$L$5,$G123="",$Q123=Keywords!$P$5,$Q123="",$AA123=""),$V123&gt;0),1,"")</f>
        <v/>
      </c>
    </row>
    <row r="124" spans="1:40" ht="14.25" customHeight="1" x14ac:dyDescent="0.2">
      <c r="A124" s="36">
        <v>27</v>
      </c>
      <c r="B124" s="780"/>
      <c r="C124" s="780"/>
      <c r="D124" s="780"/>
      <c r="E124" s="780"/>
      <c r="F124" s="780"/>
      <c r="G124" s="781"/>
      <c r="H124" s="782"/>
      <c r="I124" s="782"/>
      <c r="J124" s="782"/>
      <c r="K124" s="782"/>
      <c r="L124" s="782"/>
      <c r="M124" s="782"/>
      <c r="N124" s="782"/>
      <c r="O124" s="782"/>
      <c r="P124" s="783"/>
      <c r="Q124" s="784"/>
      <c r="R124" s="784"/>
      <c r="S124" s="784"/>
      <c r="T124" s="784"/>
      <c r="U124" s="784"/>
      <c r="V124" s="785"/>
      <c r="W124" s="785"/>
      <c r="X124" s="785"/>
      <c r="Y124" s="785"/>
      <c r="Z124" s="785"/>
      <c r="AA124" s="696" t="str">
        <f t="shared" si="1"/>
        <v/>
      </c>
      <c r="AB124" s="696"/>
      <c r="AC124" s="696"/>
      <c r="AD124" s="687"/>
      <c r="AE124" s="688"/>
      <c r="AF124" s="688"/>
      <c r="AG124" s="688"/>
      <c r="AH124" s="688"/>
      <c r="AI124" s="688"/>
      <c r="AJ124" s="688"/>
      <c r="AK124" s="688"/>
      <c r="AL124" s="688"/>
      <c r="AM124" s="689"/>
      <c r="AN124" s="205" t="str">
        <f>IF(AND(OR($B124="",$G124=Keywords!$L$5,$G124="",$Q124=Keywords!$P$5,$Q124="",$AA124=""),$V124&gt;0),1,"")</f>
        <v/>
      </c>
    </row>
    <row r="125" spans="1:40" ht="14.25" customHeight="1" x14ac:dyDescent="0.2">
      <c r="A125" s="36">
        <v>28</v>
      </c>
      <c r="B125" s="780"/>
      <c r="C125" s="780"/>
      <c r="D125" s="780"/>
      <c r="E125" s="780"/>
      <c r="F125" s="780"/>
      <c r="G125" s="781"/>
      <c r="H125" s="782"/>
      <c r="I125" s="782"/>
      <c r="J125" s="782"/>
      <c r="K125" s="782"/>
      <c r="L125" s="782"/>
      <c r="M125" s="782"/>
      <c r="N125" s="782"/>
      <c r="O125" s="782"/>
      <c r="P125" s="783"/>
      <c r="Q125" s="784"/>
      <c r="R125" s="784"/>
      <c r="S125" s="784"/>
      <c r="T125" s="784"/>
      <c r="U125" s="784"/>
      <c r="V125" s="785"/>
      <c r="W125" s="785"/>
      <c r="X125" s="785"/>
      <c r="Y125" s="785"/>
      <c r="Z125" s="785"/>
      <c r="AA125" s="696" t="str">
        <f t="shared" si="1"/>
        <v/>
      </c>
      <c r="AB125" s="696"/>
      <c r="AC125" s="696"/>
      <c r="AD125" s="687"/>
      <c r="AE125" s="688"/>
      <c r="AF125" s="688"/>
      <c r="AG125" s="688"/>
      <c r="AH125" s="688"/>
      <c r="AI125" s="688"/>
      <c r="AJ125" s="688"/>
      <c r="AK125" s="688"/>
      <c r="AL125" s="688"/>
      <c r="AM125" s="689"/>
      <c r="AN125" s="205" t="str">
        <f>IF(AND(OR($B125="",$G125=Keywords!$L$5,$G125="",$Q125=Keywords!$P$5,$Q125="",$AA125=""),$V125&gt;0),1,"")</f>
        <v/>
      </c>
    </row>
    <row r="126" spans="1:40" ht="14.25" customHeight="1" x14ac:dyDescent="0.2">
      <c r="A126" s="36">
        <v>29</v>
      </c>
      <c r="B126" s="780"/>
      <c r="C126" s="780"/>
      <c r="D126" s="780"/>
      <c r="E126" s="780"/>
      <c r="F126" s="780"/>
      <c r="G126" s="781"/>
      <c r="H126" s="782"/>
      <c r="I126" s="782"/>
      <c r="J126" s="782"/>
      <c r="K126" s="782"/>
      <c r="L126" s="782"/>
      <c r="M126" s="782"/>
      <c r="N126" s="782"/>
      <c r="O126" s="782"/>
      <c r="P126" s="783"/>
      <c r="Q126" s="784"/>
      <c r="R126" s="784"/>
      <c r="S126" s="784"/>
      <c r="T126" s="784"/>
      <c r="U126" s="784"/>
      <c r="V126" s="785"/>
      <c r="W126" s="785"/>
      <c r="X126" s="785"/>
      <c r="Y126" s="785"/>
      <c r="Z126" s="785"/>
      <c r="AA126" s="696" t="str">
        <f t="shared" si="1"/>
        <v/>
      </c>
      <c r="AB126" s="696"/>
      <c r="AC126" s="696"/>
      <c r="AD126" s="687"/>
      <c r="AE126" s="688"/>
      <c r="AF126" s="688"/>
      <c r="AG126" s="688"/>
      <c r="AH126" s="688"/>
      <c r="AI126" s="688"/>
      <c r="AJ126" s="688"/>
      <c r="AK126" s="688"/>
      <c r="AL126" s="688"/>
      <c r="AM126" s="689"/>
      <c r="AN126" s="205" t="str">
        <f>IF(AND(OR($B126="",$G126=Keywords!$L$5,$G126="",$Q126=Keywords!$P$5,$Q126="",$AA126=""),$V126&gt;0),1,"")</f>
        <v/>
      </c>
    </row>
    <row r="127" spans="1:40" ht="14.25" customHeight="1" x14ac:dyDescent="0.2">
      <c r="A127" s="36">
        <v>30</v>
      </c>
      <c r="B127" s="780"/>
      <c r="C127" s="780"/>
      <c r="D127" s="780"/>
      <c r="E127" s="780"/>
      <c r="F127" s="780"/>
      <c r="G127" s="781"/>
      <c r="H127" s="782"/>
      <c r="I127" s="782"/>
      <c r="J127" s="782"/>
      <c r="K127" s="782"/>
      <c r="L127" s="782"/>
      <c r="M127" s="782"/>
      <c r="N127" s="782"/>
      <c r="O127" s="782"/>
      <c r="P127" s="783"/>
      <c r="Q127" s="784"/>
      <c r="R127" s="784"/>
      <c r="S127" s="784"/>
      <c r="T127" s="784"/>
      <c r="U127" s="784"/>
      <c r="V127" s="785"/>
      <c r="W127" s="785"/>
      <c r="X127" s="785"/>
      <c r="Y127" s="785"/>
      <c r="Z127" s="785"/>
      <c r="AA127" s="696" t="str">
        <f t="shared" si="1"/>
        <v/>
      </c>
      <c r="AB127" s="696"/>
      <c r="AC127" s="696"/>
      <c r="AD127" s="687"/>
      <c r="AE127" s="688"/>
      <c r="AF127" s="688"/>
      <c r="AG127" s="688"/>
      <c r="AH127" s="688"/>
      <c r="AI127" s="688"/>
      <c r="AJ127" s="688"/>
      <c r="AK127" s="688"/>
      <c r="AL127" s="688"/>
      <c r="AM127" s="689"/>
      <c r="AN127" s="205" t="str">
        <f>IF(AND(OR($B127="",$G127=Keywords!$L$5,$G127="",$Q127=Keywords!$P$5,$Q127="",$AA127=""),$V127&gt;0),1,"")</f>
        <v/>
      </c>
    </row>
    <row r="128" spans="1:40" ht="10.5" customHeight="1" collapsed="1" x14ac:dyDescent="0.2">
      <c r="A128" s="35" t="s">
        <v>511</v>
      </c>
      <c r="AN128" s="206"/>
    </row>
    <row r="129" spans="1:40" ht="12" hidden="1" customHeight="1" x14ac:dyDescent="0.2">
      <c r="AN129" s="206"/>
    </row>
    <row r="130" spans="1:40" ht="15.75" hidden="1" customHeight="1" x14ac:dyDescent="0.25">
      <c r="A130" s="39" t="str">
        <f>CONCATENATE($A$8," | ",$V$8)</f>
        <v xml:space="preserve"> | </v>
      </c>
      <c r="U130" s="690"/>
      <c r="V130" s="691"/>
      <c r="W130" s="691"/>
      <c r="X130" s="691"/>
      <c r="Y130" s="691"/>
      <c r="Z130" s="691"/>
      <c r="AA130" s="691"/>
      <c r="AB130" s="691"/>
      <c r="AC130" s="691"/>
      <c r="AD130" s="692"/>
      <c r="AN130" s="206"/>
    </row>
    <row r="131" spans="1:40" ht="6.6" hidden="1" customHeight="1" x14ac:dyDescent="0.2">
      <c r="AN131" s="206"/>
    </row>
    <row r="132" spans="1:40" s="29" customFormat="1" ht="12.75" hidden="1" customHeight="1" x14ac:dyDescent="0.2">
      <c r="A132" s="43" t="s">
        <v>398</v>
      </c>
      <c r="B132" s="43"/>
      <c r="AN132" s="207"/>
    </row>
    <row r="133" spans="1:40" ht="7.9" hidden="1" customHeight="1" x14ac:dyDescent="0.2">
      <c r="B133" s="29"/>
      <c r="AN133" s="206"/>
    </row>
    <row r="134" spans="1:40" ht="15" hidden="1" customHeight="1" x14ac:dyDescent="0.25">
      <c r="A134" s="36">
        <v>31</v>
      </c>
      <c r="B134" s="705"/>
      <c r="C134" s="705"/>
      <c r="D134" s="705"/>
      <c r="E134" s="705"/>
      <c r="F134" s="705"/>
      <c r="G134" s="706" t="s">
        <v>26</v>
      </c>
      <c r="H134" s="707"/>
      <c r="I134" s="707"/>
      <c r="J134" s="707"/>
      <c r="K134" s="707"/>
      <c r="L134" s="707"/>
      <c r="M134" s="707"/>
      <c r="N134" s="707"/>
      <c r="O134" s="707"/>
      <c r="P134" s="708"/>
      <c r="Q134" s="458"/>
      <c r="R134" s="458"/>
      <c r="S134" s="458"/>
      <c r="T134" s="458"/>
      <c r="U134" s="458"/>
      <c r="V134" s="703"/>
      <c r="W134" s="703"/>
      <c r="X134" s="703"/>
      <c r="Y134" s="703"/>
      <c r="Z134" s="703"/>
      <c r="AA134" s="704" t="str">
        <f t="shared" si="1"/>
        <v/>
      </c>
      <c r="AB134" s="704"/>
      <c r="AC134" s="704"/>
      <c r="AD134" s="687" t="str">
        <f>IF(Q134=Keywords!$P$6,"TXN# ","")</f>
        <v/>
      </c>
      <c r="AE134" s="688"/>
      <c r="AF134" s="688"/>
      <c r="AG134" s="688"/>
      <c r="AH134" s="688"/>
      <c r="AI134" s="688"/>
      <c r="AJ134" s="688"/>
      <c r="AK134" s="688"/>
      <c r="AL134" s="688"/>
      <c r="AM134" s="689"/>
      <c r="AN134" s="205" t="str">
        <f>IF(AND(OR($B134="",$G134=Keywords!$L$5,$G134="",$Q134=Keywords!$P$5,$Q134="",$AA134=""),$V134&gt;0),1,"")</f>
        <v/>
      </c>
    </row>
    <row r="135" spans="1:40" ht="15" hidden="1" customHeight="1" x14ac:dyDescent="0.25">
      <c r="A135" s="36">
        <v>32</v>
      </c>
      <c r="B135" s="705"/>
      <c r="C135" s="705"/>
      <c r="D135" s="705"/>
      <c r="E135" s="705"/>
      <c r="F135" s="705"/>
      <c r="G135" s="706"/>
      <c r="H135" s="707"/>
      <c r="I135" s="707"/>
      <c r="J135" s="707"/>
      <c r="K135" s="707"/>
      <c r="L135" s="707"/>
      <c r="M135" s="707"/>
      <c r="N135" s="707"/>
      <c r="O135" s="707"/>
      <c r="P135" s="708"/>
      <c r="Q135" s="458"/>
      <c r="R135" s="458"/>
      <c r="S135" s="458"/>
      <c r="T135" s="458"/>
      <c r="U135" s="458"/>
      <c r="V135" s="703"/>
      <c r="W135" s="703"/>
      <c r="X135" s="703"/>
      <c r="Y135" s="703"/>
      <c r="Z135" s="703"/>
      <c r="AA135" s="704" t="str">
        <f t="shared" ref="AA135:AA146" si="2">IF(V135="","",$I$46)</f>
        <v/>
      </c>
      <c r="AB135" s="704"/>
      <c r="AC135" s="704"/>
      <c r="AD135" s="687" t="str">
        <f>IF(Q135=Keywords!$P$6,"TXN# ","")</f>
        <v/>
      </c>
      <c r="AE135" s="688"/>
      <c r="AF135" s="688"/>
      <c r="AG135" s="688"/>
      <c r="AH135" s="688"/>
      <c r="AI135" s="688"/>
      <c r="AJ135" s="688"/>
      <c r="AK135" s="688"/>
      <c r="AL135" s="688"/>
      <c r="AM135" s="689"/>
      <c r="AN135" s="205" t="str">
        <f>IF(AND(OR($B135="",$G135=Keywords!$L$5,$G135="",$Q135=Keywords!$P$5,$Q135="",$AA135=""),$V135&gt;0),1,"")</f>
        <v/>
      </c>
    </row>
    <row r="136" spans="1:40" ht="15" hidden="1" customHeight="1" x14ac:dyDescent="0.25">
      <c r="A136" s="36">
        <v>33</v>
      </c>
      <c r="B136" s="705"/>
      <c r="C136" s="705"/>
      <c r="D136" s="705"/>
      <c r="E136" s="705"/>
      <c r="F136" s="705"/>
      <c r="G136" s="706"/>
      <c r="H136" s="707"/>
      <c r="I136" s="707"/>
      <c r="J136" s="707"/>
      <c r="K136" s="707"/>
      <c r="L136" s="707"/>
      <c r="M136" s="707"/>
      <c r="N136" s="707"/>
      <c r="O136" s="707"/>
      <c r="P136" s="708"/>
      <c r="Q136" s="458"/>
      <c r="R136" s="458"/>
      <c r="S136" s="458"/>
      <c r="T136" s="458"/>
      <c r="U136" s="458"/>
      <c r="V136" s="703"/>
      <c r="W136" s="703"/>
      <c r="X136" s="703"/>
      <c r="Y136" s="703"/>
      <c r="Z136" s="703"/>
      <c r="AA136" s="704" t="str">
        <f t="shared" si="2"/>
        <v/>
      </c>
      <c r="AB136" s="704"/>
      <c r="AC136" s="704"/>
      <c r="AD136" s="687" t="str">
        <f>IF(Q136=Keywords!$P$6,"TXN# ","")</f>
        <v/>
      </c>
      <c r="AE136" s="688"/>
      <c r="AF136" s="688"/>
      <c r="AG136" s="688"/>
      <c r="AH136" s="688"/>
      <c r="AI136" s="688"/>
      <c r="AJ136" s="688"/>
      <c r="AK136" s="688"/>
      <c r="AL136" s="688"/>
      <c r="AM136" s="689"/>
      <c r="AN136" s="205" t="str">
        <f>IF(AND(OR($B136="",$G136=Keywords!$L$5,$G136="",$Q136=Keywords!$P$5,$Q136="",$AA136=""),$V136&gt;0),1,"")</f>
        <v/>
      </c>
    </row>
    <row r="137" spans="1:40" ht="15" hidden="1" customHeight="1" x14ac:dyDescent="0.25">
      <c r="A137" s="36">
        <v>34</v>
      </c>
      <c r="B137" s="705"/>
      <c r="C137" s="705"/>
      <c r="D137" s="705"/>
      <c r="E137" s="705"/>
      <c r="F137" s="705"/>
      <c r="G137" s="706"/>
      <c r="H137" s="707"/>
      <c r="I137" s="707"/>
      <c r="J137" s="707"/>
      <c r="K137" s="707"/>
      <c r="L137" s="707"/>
      <c r="M137" s="707"/>
      <c r="N137" s="707"/>
      <c r="O137" s="707"/>
      <c r="P137" s="708"/>
      <c r="Q137" s="458"/>
      <c r="R137" s="458"/>
      <c r="S137" s="458"/>
      <c r="T137" s="458"/>
      <c r="U137" s="458"/>
      <c r="V137" s="703"/>
      <c r="W137" s="703"/>
      <c r="X137" s="703"/>
      <c r="Y137" s="703"/>
      <c r="Z137" s="703"/>
      <c r="AA137" s="704" t="str">
        <f t="shared" si="2"/>
        <v/>
      </c>
      <c r="AB137" s="704"/>
      <c r="AC137" s="704"/>
      <c r="AD137" s="687" t="str">
        <f>IF(Q137=Keywords!$P$6,"TXN# ","")</f>
        <v/>
      </c>
      <c r="AE137" s="688"/>
      <c r="AF137" s="688"/>
      <c r="AG137" s="688"/>
      <c r="AH137" s="688"/>
      <c r="AI137" s="688"/>
      <c r="AJ137" s="688"/>
      <c r="AK137" s="688"/>
      <c r="AL137" s="688"/>
      <c r="AM137" s="689"/>
      <c r="AN137" s="205" t="str">
        <f>IF(AND(OR($B137="",$G137=Keywords!$L$5,$G137="",$Q137=Keywords!$P$5,$Q137="",$AA137=""),$V137&gt;0),1,"")</f>
        <v/>
      </c>
    </row>
    <row r="138" spans="1:40" ht="15" hidden="1" customHeight="1" x14ac:dyDescent="0.25">
      <c r="A138" s="36">
        <v>35</v>
      </c>
      <c r="B138" s="705"/>
      <c r="C138" s="705"/>
      <c r="D138" s="705"/>
      <c r="E138" s="705"/>
      <c r="F138" s="705"/>
      <c r="G138" s="706"/>
      <c r="H138" s="707"/>
      <c r="I138" s="707"/>
      <c r="J138" s="707"/>
      <c r="K138" s="707"/>
      <c r="L138" s="707"/>
      <c r="M138" s="707"/>
      <c r="N138" s="707"/>
      <c r="O138" s="707"/>
      <c r="P138" s="708"/>
      <c r="Q138" s="458"/>
      <c r="R138" s="458"/>
      <c r="S138" s="458"/>
      <c r="T138" s="458"/>
      <c r="U138" s="458"/>
      <c r="V138" s="703"/>
      <c r="W138" s="703"/>
      <c r="X138" s="703"/>
      <c r="Y138" s="703"/>
      <c r="Z138" s="703"/>
      <c r="AA138" s="704" t="str">
        <f t="shared" si="2"/>
        <v/>
      </c>
      <c r="AB138" s="704"/>
      <c r="AC138" s="704"/>
      <c r="AD138" s="687" t="str">
        <f>IF(Q138=Keywords!$P$6,"TXN# ","")</f>
        <v/>
      </c>
      <c r="AE138" s="688"/>
      <c r="AF138" s="688"/>
      <c r="AG138" s="688"/>
      <c r="AH138" s="688"/>
      <c r="AI138" s="688"/>
      <c r="AJ138" s="688"/>
      <c r="AK138" s="688"/>
      <c r="AL138" s="688"/>
      <c r="AM138" s="689"/>
      <c r="AN138" s="205" t="str">
        <f>IF(AND(OR($B138="",$G138=Keywords!$L$5,$G138="",$Q138=Keywords!$P$5,$Q138="",$AA138=""),$V138&gt;0),1,"")</f>
        <v/>
      </c>
    </row>
    <row r="139" spans="1:40" ht="15" hidden="1" customHeight="1" x14ac:dyDescent="0.25">
      <c r="A139" s="36">
        <v>36</v>
      </c>
      <c r="B139" s="705"/>
      <c r="C139" s="705"/>
      <c r="D139" s="705"/>
      <c r="E139" s="705"/>
      <c r="F139" s="705"/>
      <c r="G139" s="706"/>
      <c r="H139" s="707"/>
      <c r="I139" s="707"/>
      <c r="J139" s="707"/>
      <c r="K139" s="707"/>
      <c r="L139" s="707"/>
      <c r="M139" s="707"/>
      <c r="N139" s="707"/>
      <c r="O139" s="707"/>
      <c r="P139" s="708"/>
      <c r="Q139" s="458"/>
      <c r="R139" s="458"/>
      <c r="S139" s="458"/>
      <c r="T139" s="458"/>
      <c r="U139" s="458"/>
      <c r="V139" s="703"/>
      <c r="W139" s="703"/>
      <c r="X139" s="703"/>
      <c r="Y139" s="703"/>
      <c r="Z139" s="703"/>
      <c r="AA139" s="704" t="str">
        <f t="shared" si="2"/>
        <v/>
      </c>
      <c r="AB139" s="704"/>
      <c r="AC139" s="704"/>
      <c r="AD139" s="687" t="str">
        <f>IF(Q139=Keywords!$P$6,"TXN# ","")</f>
        <v/>
      </c>
      <c r="AE139" s="688"/>
      <c r="AF139" s="688"/>
      <c r="AG139" s="688"/>
      <c r="AH139" s="688"/>
      <c r="AI139" s="688"/>
      <c r="AJ139" s="688"/>
      <c r="AK139" s="688"/>
      <c r="AL139" s="688"/>
      <c r="AM139" s="689"/>
      <c r="AN139" s="205" t="str">
        <f>IF(AND(OR($B139="",$G139=Keywords!$L$5,$G139="",$Q139=Keywords!$P$5,$Q139="",$AA139=""),$V139&gt;0),1,"")</f>
        <v/>
      </c>
    </row>
    <row r="140" spans="1:40" ht="15" hidden="1" customHeight="1" x14ac:dyDescent="0.25">
      <c r="A140" s="36">
        <v>37</v>
      </c>
      <c r="B140" s="705"/>
      <c r="C140" s="705"/>
      <c r="D140" s="705"/>
      <c r="E140" s="705"/>
      <c r="F140" s="705"/>
      <c r="G140" s="706"/>
      <c r="H140" s="707"/>
      <c r="I140" s="707"/>
      <c r="J140" s="707"/>
      <c r="K140" s="707"/>
      <c r="L140" s="707"/>
      <c r="M140" s="707"/>
      <c r="N140" s="707"/>
      <c r="O140" s="707"/>
      <c r="P140" s="708"/>
      <c r="Q140" s="458"/>
      <c r="R140" s="458"/>
      <c r="S140" s="458"/>
      <c r="T140" s="458"/>
      <c r="U140" s="458"/>
      <c r="V140" s="703"/>
      <c r="W140" s="703"/>
      <c r="X140" s="703"/>
      <c r="Y140" s="703"/>
      <c r="Z140" s="703"/>
      <c r="AA140" s="704" t="str">
        <f t="shared" si="2"/>
        <v/>
      </c>
      <c r="AB140" s="704"/>
      <c r="AC140" s="704"/>
      <c r="AD140" s="687" t="str">
        <f>IF(Q140=Keywords!$P$6,"TXN# ","")</f>
        <v/>
      </c>
      <c r="AE140" s="688"/>
      <c r="AF140" s="688"/>
      <c r="AG140" s="688"/>
      <c r="AH140" s="688"/>
      <c r="AI140" s="688"/>
      <c r="AJ140" s="688"/>
      <c r="AK140" s="688"/>
      <c r="AL140" s="688"/>
      <c r="AM140" s="689"/>
      <c r="AN140" s="205" t="str">
        <f>IF(AND(OR($B140="",$G140=Keywords!$L$5,$G140="",$Q140=Keywords!$P$5,$Q140="",$AA140=""),$V140&gt;0),1,"")</f>
        <v/>
      </c>
    </row>
    <row r="141" spans="1:40" ht="15" hidden="1" customHeight="1" x14ac:dyDescent="0.25">
      <c r="A141" s="36">
        <v>38</v>
      </c>
      <c r="B141" s="705"/>
      <c r="C141" s="705"/>
      <c r="D141" s="705"/>
      <c r="E141" s="705"/>
      <c r="F141" s="705"/>
      <c r="G141" s="706"/>
      <c r="H141" s="707"/>
      <c r="I141" s="707"/>
      <c r="J141" s="707"/>
      <c r="K141" s="707"/>
      <c r="L141" s="707"/>
      <c r="M141" s="707"/>
      <c r="N141" s="707"/>
      <c r="O141" s="707"/>
      <c r="P141" s="708"/>
      <c r="Q141" s="458"/>
      <c r="R141" s="458"/>
      <c r="S141" s="458"/>
      <c r="T141" s="458"/>
      <c r="U141" s="458"/>
      <c r="V141" s="703"/>
      <c r="W141" s="703"/>
      <c r="X141" s="703"/>
      <c r="Y141" s="703"/>
      <c r="Z141" s="703"/>
      <c r="AA141" s="704" t="str">
        <f t="shared" si="2"/>
        <v/>
      </c>
      <c r="AB141" s="704"/>
      <c r="AC141" s="704"/>
      <c r="AD141" s="687" t="str">
        <f>IF(Q141=Keywords!$P$6,"TXN# ","")</f>
        <v/>
      </c>
      <c r="AE141" s="688"/>
      <c r="AF141" s="688"/>
      <c r="AG141" s="688"/>
      <c r="AH141" s="688"/>
      <c r="AI141" s="688"/>
      <c r="AJ141" s="688"/>
      <c r="AK141" s="688"/>
      <c r="AL141" s="688"/>
      <c r="AM141" s="689"/>
      <c r="AN141" s="205" t="str">
        <f>IF(AND(OR($B141="",$G141=Keywords!$L$5,$G141="",$Q141=Keywords!$P$5,$Q141="",$AA141=""),$V141&gt;0),1,"")</f>
        <v/>
      </c>
    </row>
    <row r="142" spans="1:40" ht="15" hidden="1" customHeight="1" x14ac:dyDescent="0.25">
      <c r="A142" s="36">
        <v>39</v>
      </c>
      <c r="B142" s="705"/>
      <c r="C142" s="705"/>
      <c r="D142" s="705"/>
      <c r="E142" s="705"/>
      <c r="F142" s="705"/>
      <c r="G142" s="706"/>
      <c r="H142" s="707"/>
      <c r="I142" s="707"/>
      <c r="J142" s="707"/>
      <c r="K142" s="707"/>
      <c r="L142" s="707"/>
      <c r="M142" s="707"/>
      <c r="N142" s="707"/>
      <c r="O142" s="707"/>
      <c r="P142" s="708"/>
      <c r="Q142" s="458"/>
      <c r="R142" s="458"/>
      <c r="S142" s="458"/>
      <c r="T142" s="458"/>
      <c r="U142" s="458"/>
      <c r="V142" s="703"/>
      <c r="W142" s="703"/>
      <c r="X142" s="703"/>
      <c r="Y142" s="703"/>
      <c r="Z142" s="703"/>
      <c r="AA142" s="704" t="str">
        <f t="shared" si="2"/>
        <v/>
      </c>
      <c r="AB142" s="704"/>
      <c r="AC142" s="704"/>
      <c r="AD142" s="687" t="str">
        <f>IF(Q142=Keywords!$P$6,"TXN# ","")</f>
        <v/>
      </c>
      <c r="AE142" s="688"/>
      <c r="AF142" s="688"/>
      <c r="AG142" s="688"/>
      <c r="AH142" s="688"/>
      <c r="AI142" s="688"/>
      <c r="AJ142" s="688"/>
      <c r="AK142" s="688"/>
      <c r="AL142" s="688"/>
      <c r="AM142" s="689"/>
      <c r="AN142" s="205" t="str">
        <f>IF(AND(OR($B142="",$G142=Keywords!$L$5,$G142="",$Q142=Keywords!$P$5,$Q142="",$AA142=""),$V142&gt;0),1,"")</f>
        <v/>
      </c>
    </row>
    <row r="143" spans="1:40" ht="15" hidden="1" customHeight="1" x14ac:dyDescent="0.25">
      <c r="A143" s="36">
        <v>40</v>
      </c>
      <c r="B143" s="705"/>
      <c r="C143" s="705"/>
      <c r="D143" s="705"/>
      <c r="E143" s="705"/>
      <c r="F143" s="705"/>
      <c r="G143" s="706"/>
      <c r="H143" s="707"/>
      <c r="I143" s="707"/>
      <c r="J143" s="707"/>
      <c r="K143" s="707"/>
      <c r="L143" s="707"/>
      <c r="M143" s="707"/>
      <c r="N143" s="707"/>
      <c r="O143" s="707"/>
      <c r="P143" s="708"/>
      <c r="Q143" s="458"/>
      <c r="R143" s="458"/>
      <c r="S143" s="458"/>
      <c r="T143" s="458"/>
      <c r="U143" s="458"/>
      <c r="V143" s="703"/>
      <c r="W143" s="703"/>
      <c r="X143" s="703"/>
      <c r="Y143" s="703"/>
      <c r="Z143" s="703"/>
      <c r="AA143" s="704" t="str">
        <f t="shared" si="2"/>
        <v/>
      </c>
      <c r="AB143" s="704"/>
      <c r="AC143" s="704"/>
      <c r="AD143" s="687" t="str">
        <f>IF(Q143=Keywords!$P$6,"TXN# ","")</f>
        <v/>
      </c>
      <c r="AE143" s="688"/>
      <c r="AF143" s="688"/>
      <c r="AG143" s="688"/>
      <c r="AH143" s="688"/>
      <c r="AI143" s="688"/>
      <c r="AJ143" s="688"/>
      <c r="AK143" s="688"/>
      <c r="AL143" s="688"/>
      <c r="AM143" s="689"/>
      <c r="AN143" s="205"/>
    </row>
    <row r="144" spans="1:40" ht="15" hidden="1" customHeight="1" x14ac:dyDescent="0.25">
      <c r="A144" s="36">
        <v>41</v>
      </c>
      <c r="B144" s="705"/>
      <c r="C144" s="705"/>
      <c r="D144" s="705"/>
      <c r="E144" s="705"/>
      <c r="F144" s="705"/>
      <c r="G144" s="706"/>
      <c r="H144" s="707"/>
      <c r="I144" s="707"/>
      <c r="J144" s="707"/>
      <c r="K144" s="707"/>
      <c r="L144" s="707"/>
      <c r="M144" s="707"/>
      <c r="N144" s="707"/>
      <c r="O144" s="707"/>
      <c r="P144" s="708"/>
      <c r="Q144" s="458"/>
      <c r="R144" s="458"/>
      <c r="S144" s="458"/>
      <c r="T144" s="458"/>
      <c r="U144" s="458"/>
      <c r="V144" s="703"/>
      <c r="W144" s="703"/>
      <c r="X144" s="703"/>
      <c r="Y144" s="703"/>
      <c r="Z144" s="703"/>
      <c r="AA144" s="704" t="str">
        <f t="shared" si="2"/>
        <v/>
      </c>
      <c r="AB144" s="704"/>
      <c r="AC144" s="704"/>
      <c r="AD144" s="687" t="str">
        <f>IF(Q144=Keywords!$P$6,"TXN# ","")</f>
        <v/>
      </c>
      <c r="AE144" s="688"/>
      <c r="AF144" s="688"/>
      <c r="AG144" s="688"/>
      <c r="AH144" s="688"/>
      <c r="AI144" s="688"/>
      <c r="AJ144" s="688"/>
      <c r="AK144" s="688"/>
      <c r="AL144" s="688"/>
      <c r="AM144" s="689"/>
      <c r="AN144" s="205"/>
    </row>
    <row r="145" spans="1:40" ht="15" hidden="1" customHeight="1" x14ac:dyDescent="0.25">
      <c r="A145" s="36">
        <v>42</v>
      </c>
      <c r="B145" s="705"/>
      <c r="C145" s="705"/>
      <c r="D145" s="705"/>
      <c r="E145" s="705"/>
      <c r="F145" s="705"/>
      <c r="G145" s="706"/>
      <c r="H145" s="707"/>
      <c r="I145" s="707"/>
      <c r="J145" s="707"/>
      <c r="K145" s="707"/>
      <c r="L145" s="707"/>
      <c r="M145" s="707"/>
      <c r="N145" s="707"/>
      <c r="O145" s="707"/>
      <c r="P145" s="708"/>
      <c r="Q145" s="458"/>
      <c r="R145" s="458"/>
      <c r="S145" s="458"/>
      <c r="T145" s="458"/>
      <c r="U145" s="458"/>
      <c r="V145" s="703"/>
      <c r="W145" s="703"/>
      <c r="X145" s="703"/>
      <c r="Y145" s="703"/>
      <c r="Z145" s="703"/>
      <c r="AA145" s="704" t="str">
        <f t="shared" si="2"/>
        <v/>
      </c>
      <c r="AB145" s="704"/>
      <c r="AC145" s="704"/>
      <c r="AD145" s="687" t="str">
        <f>IF(Q145=Keywords!$P$6,"TXN# ","")</f>
        <v/>
      </c>
      <c r="AE145" s="688"/>
      <c r="AF145" s="688"/>
      <c r="AG145" s="688"/>
      <c r="AH145" s="688"/>
      <c r="AI145" s="688"/>
      <c r="AJ145" s="688"/>
      <c r="AK145" s="688"/>
      <c r="AL145" s="688"/>
      <c r="AM145" s="689"/>
      <c r="AN145" s="205"/>
    </row>
    <row r="146" spans="1:40" ht="15" hidden="1" customHeight="1" x14ac:dyDescent="0.25">
      <c r="A146" s="36">
        <v>43</v>
      </c>
      <c r="B146" s="705"/>
      <c r="C146" s="705"/>
      <c r="D146" s="705"/>
      <c r="E146" s="705"/>
      <c r="F146" s="705"/>
      <c r="G146" s="706"/>
      <c r="H146" s="707"/>
      <c r="I146" s="707"/>
      <c r="J146" s="707"/>
      <c r="K146" s="707"/>
      <c r="L146" s="707"/>
      <c r="M146" s="707"/>
      <c r="N146" s="707"/>
      <c r="O146" s="707"/>
      <c r="P146" s="708"/>
      <c r="Q146" s="458"/>
      <c r="R146" s="458"/>
      <c r="S146" s="458"/>
      <c r="T146" s="458"/>
      <c r="U146" s="458"/>
      <c r="V146" s="703"/>
      <c r="W146" s="703"/>
      <c r="X146" s="703"/>
      <c r="Y146" s="703"/>
      <c r="Z146" s="703"/>
      <c r="AA146" s="704" t="str">
        <f t="shared" si="2"/>
        <v/>
      </c>
      <c r="AB146" s="704"/>
      <c r="AC146" s="704"/>
      <c r="AD146" s="687" t="str">
        <f>IF(Q146=Keywords!$P$6,"TXN# ","")</f>
        <v/>
      </c>
      <c r="AE146" s="688"/>
      <c r="AF146" s="688"/>
      <c r="AG146" s="688"/>
      <c r="AH146" s="688"/>
      <c r="AI146" s="688"/>
      <c r="AJ146" s="688"/>
      <c r="AK146" s="688"/>
      <c r="AL146" s="688"/>
      <c r="AM146" s="689"/>
      <c r="AN146" s="205"/>
    </row>
    <row r="147" spans="1:40" ht="15" hidden="1" customHeight="1" x14ac:dyDescent="0.25">
      <c r="A147" s="36">
        <v>44</v>
      </c>
      <c r="B147" s="705"/>
      <c r="C147" s="705"/>
      <c r="D147" s="705"/>
      <c r="E147" s="705"/>
      <c r="F147" s="705"/>
      <c r="G147" s="706"/>
      <c r="H147" s="707"/>
      <c r="I147" s="707"/>
      <c r="J147" s="707"/>
      <c r="K147" s="707"/>
      <c r="L147" s="707"/>
      <c r="M147" s="707"/>
      <c r="N147" s="707"/>
      <c r="O147" s="707"/>
      <c r="P147" s="708"/>
      <c r="Q147" s="458"/>
      <c r="R147" s="458"/>
      <c r="S147" s="458"/>
      <c r="T147" s="458"/>
      <c r="U147" s="458"/>
      <c r="V147" s="703"/>
      <c r="W147" s="703"/>
      <c r="X147" s="703"/>
      <c r="Y147" s="703"/>
      <c r="Z147" s="703"/>
      <c r="AA147" s="704" t="str">
        <f t="shared" ref="AA147:AA156" si="3">IF(V147="","",$I$46)</f>
        <v/>
      </c>
      <c r="AB147" s="704"/>
      <c r="AC147" s="704"/>
      <c r="AD147" s="687" t="str">
        <f>IF(Q147=Keywords!$P$6,"TXN# ","")</f>
        <v/>
      </c>
      <c r="AE147" s="688"/>
      <c r="AF147" s="688"/>
      <c r="AG147" s="688"/>
      <c r="AH147" s="688"/>
      <c r="AI147" s="688"/>
      <c r="AJ147" s="688"/>
      <c r="AK147" s="688"/>
      <c r="AL147" s="688"/>
      <c r="AM147" s="689"/>
      <c r="AN147" s="205"/>
    </row>
    <row r="148" spans="1:40" ht="15" hidden="1" customHeight="1" x14ac:dyDescent="0.25">
      <c r="A148" s="36">
        <v>45</v>
      </c>
      <c r="B148" s="705"/>
      <c r="C148" s="705"/>
      <c r="D148" s="705"/>
      <c r="E148" s="705"/>
      <c r="F148" s="705"/>
      <c r="G148" s="706"/>
      <c r="H148" s="707"/>
      <c r="I148" s="707"/>
      <c r="J148" s="707"/>
      <c r="K148" s="707"/>
      <c r="L148" s="707"/>
      <c r="M148" s="707"/>
      <c r="N148" s="707"/>
      <c r="O148" s="707"/>
      <c r="P148" s="708"/>
      <c r="Q148" s="458"/>
      <c r="R148" s="458"/>
      <c r="S148" s="458"/>
      <c r="T148" s="458"/>
      <c r="U148" s="458"/>
      <c r="V148" s="703"/>
      <c r="W148" s="703"/>
      <c r="X148" s="703"/>
      <c r="Y148" s="703"/>
      <c r="Z148" s="703"/>
      <c r="AA148" s="704" t="str">
        <f t="shared" si="3"/>
        <v/>
      </c>
      <c r="AB148" s="704"/>
      <c r="AC148" s="704"/>
      <c r="AD148" s="687" t="str">
        <f>IF(Q148=Keywords!$P$6,"TXN# ","")</f>
        <v/>
      </c>
      <c r="AE148" s="688"/>
      <c r="AF148" s="688"/>
      <c r="AG148" s="688"/>
      <c r="AH148" s="688"/>
      <c r="AI148" s="688"/>
      <c r="AJ148" s="688"/>
      <c r="AK148" s="688"/>
      <c r="AL148" s="688"/>
      <c r="AM148" s="689"/>
      <c r="AN148" s="205"/>
    </row>
    <row r="149" spans="1:40" ht="15" hidden="1" customHeight="1" x14ac:dyDescent="0.25">
      <c r="A149" s="36">
        <v>46</v>
      </c>
      <c r="B149" s="705"/>
      <c r="C149" s="705"/>
      <c r="D149" s="705"/>
      <c r="E149" s="705"/>
      <c r="F149" s="705"/>
      <c r="G149" s="706"/>
      <c r="H149" s="707"/>
      <c r="I149" s="707"/>
      <c r="J149" s="707"/>
      <c r="K149" s="707"/>
      <c r="L149" s="707"/>
      <c r="M149" s="707"/>
      <c r="N149" s="707"/>
      <c r="O149" s="707"/>
      <c r="P149" s="708"/>
      <c r="Q149" s="458"/>
      <c r="R149" s="458"/>
      <c r="S149" s="458"/>
      <c r="T149" s="458"/>
      <c r="U149" s="458"/>
      <c r="V149" s="703"/>
      <c r="W149" s="703"/>
      <c r="X149" s="703"/>
      <c r="Y149" s="703"/>
      <c r="Z149" s="703"/>
      <c r="AA149" s="704" t="str">
        <f t="shared" si="3"/>
        <v/>
      </c>
      <c r="AB149" s="704"/>
      <c r="AC149" s="704"/>
      <c r="AD149" s="687" t="str">
        <f>IF(Q149=Keywords!$P$6,"TXN# ","")</f>
        <v/>
      </c>
      <c r="AE149" s="688"/>
      <c r="AF149" s="688"/>
      <c r="AG149" s="688"/>
      <c r="AH149" s="688"/>
      <c r="AI149" s="688"/>
      <c r="AJ149" s="688"/>
      <c r="AK149" s="688"/>
      <c r="AL149" s="688"/>
      <c r="AM149" s="689"/>
      <c r="AN149" s="205"/>
    </row>
    <row r="150" spans="1:40" ht="15" hidden="1" customHeight="1" x14ac:dyDescent="0.25">
      <c r="A150" s="36">
        <v>47</v>
      </c>
      <c r="B150" s="705"/>
      <c r="C150" s="705"/>
      <c r="D150" s="705"/>
      <c r="E150" s="705"/>
      <c r="F150" s="705"/>
      <c r="G150" s="706"/>
      <c r="H150" s="707"/>
      <c r="I150" s="707"/>
      <c r="J150" s="707"/>
      <c r="K150" s="707"/>
      <c r="L150" s="707"/>
      <c r="M150" s="707"/>
      <c r="N150" s="707"/>
      <c r="O150" s="707"/>
      <c r="P150" s="708"/>
      <c r="Q150" s="458"/>
      <c r="R150" s="458"/>
      <c r="S150" s="458"/>
      <c r="T150" s="458"/>
      <c r="U150" s="458"/>
      <c r="V150" s="703"/>
      <c r="W150" s="703"/>
      <c r="X150" s="703"/>
      <c r="Y150" s="703"/>
      <c r="Z150" s="703"/>
      <c r="AA150" s="704" t="str">
        <f t="shared" si="3"/>
        <v/>
      </c>
      <c r="AB150" s="704"/>
      <c r="AC150" s="704"/>
      <c r="AD150" s="687" t="str">
        <f>IF(Q150=Keywords!$P$6,"TXN# ","")</f>
        <v/>
      </c>
      <c r="AE150" s="688"/>
      <c r="AF150" s="688"/>
      <c r="AG150" s="688"/>
      <c r="AH150" s="688"/>
      <c r="AI150" s="688"/>
      <c r="AJ150" s="688"/>
      <c r="AK150" s="688"/>
      <c r="AL150" s="688"/>
      <c r="AM150" s="689"/>
      <c r="AN150" s="205"/>
    </row>
    <row r="151" spans="1:40" ht="15" hidden="1" customHeight="1" x14ac:dyDescent="0.25">
      <c r="A151" s="36">
        <v>48</v>
      </c>
      <c r="B151" s="705"/>
      <c r="C151" s="705"/>
      <c r="D151" s="705"/>
      <c r="E151" s="705"/>
      <c r="F151" s="705"/>
      <c r="G151" s="706"/>
      <c r="H151" s="707"/>
      <c r="I151" s="707"/>
      <c r="J151" s="707"/>
      <c r="K151" s="707"/>
      <c r="L151" s="707"/>
      <c r="M151" s="707"/>
      <c r="N151" s="707"/>
      <c r="O151" s="707"/>
      <c r="P151" s="708"/>
      <c r="Q151" s="458"/>
      <c r="R151" s="458"/>
      <c r="S151" s="458"/>
      <c r="T151" s="458"/>
      <c r="U151" s="458"/>
      <c r="V151" s="703"/>
      <c r="W151" s="703"/>
      <c r="X151" s="703"/>
      <c r="Y151" s="703"/>
      <c r="Z151" s="703"/>
      <c r="AA151" s="704" t="str">
        <f t="shared" si="3"/>
        <v/>
      </c>
      <c r="AB151" s="704"/>
      <c r="AC151" s="704"/>
      <c r="AD151" s="687" t="str">
        <f>IF(Q151=Keywords!$P$6,"TXN# ","")</f>
        <v/>
      </c>
      <c r="AE151" s="688"/>
      <c r="AF151" s="688"/>
      <c r="AG151" s="688"/>
      <c r="AH151" s="688"/>
      <c r="AI151" s="688"/>
      <c r="AJ151" s="688"/>
      <c r="AK151" s="688"/>
      <c r="AL151" s="688"/>
      <c r="AM151" s="689"/>
      <c r="AN151" s="205"/>
    </row>
    <row r="152" spans="1:40" ht="15" hidden="1" customHeight="1" x14ac:dyDescent="0.25">
      <c r="A152" s="36">
        <v>49</v>
      </c>
      <c r="B152" s="705"/>
      <c r="C152" s="705"/>
      <c r="D152" s="705"/>
      <c r="E152" s="705"/>
      <c r="F152" s="705"/>
      <c r="G152" s="706"/>
      <c r="H152" s="707"/>
      <c r="I152" s="707"/>
      <c r="J152" s="707"/>
      <c r="K152" s="707"/>
      <c r="L152" s="707"/>
      <c r="M152" s="707"/>
      <c r="N152" s="707"/>
      <c r="O152" s="707"/>
      <c r="P152" s="708"/>
      <c r="Q152" s="458"/>
      <c r="R152" s="458"/>
      <c r="S152" s="458"/>
      <c r="T152" s="458"/>
      <c r="U152" s="458"/>
      <c r="V152" s="703"/>
      <c r="W152" s="703"/>
      <c r="X152" s="703"/>
      <c r="Y152" s="703"/>
      <c r="Z152" s="703"/>
      <c r="AA152" s="704" t="str">
        <f t="shared" si="3"/>
        <v/>
      </c>
      <c r="AB152" s="704"/>
      <c r="AC152" s="704"/>
      <c r="AD152" s="687" t="str">
        <f>IF(Q152=Keywords!$P$6,"TXN# ","")</f>
        <v/>
      </c>
      <c r="AE152" s="688"/>
      <c r="AF152" s="688"/>
      <c r="AG152" s="688"/>
      <c r="AH152" s="688"/>
      <c r="AI152" s="688"/>
      <c r="AJ152" s="688"/>
      <c r="AK152" s="688"/>
      <c r="AL152" s="688"/>
      <c r="AM152" s="689"/>
      <c r="AN152" s="205"/>
    </row>
    <row r="153" spans="1:40" ht="15" hidden="1" customHeight="1" x14ac:dyDescent="0.25">
      <c r="A153" s="36">
        <v>50</v>
      </c>
      <c r="B153" s="705"/>
      <c r="C153" s="705"/>
      <c r="D153" s="705"/>
      <c r="E153" s="705"/>
      <c r="F153" s="705"/>
      <c r="G153" s="706"/>
      <c r="H153" s="707"/>
      <c r="I153" s="707"/>
      <c r="J153" s="707"/>
      <c r="K153" s="707"/>
      <c r="L153" s="707"/>
      <c r="M153" s="707"/>
      <c r="N153" s="707"/>
      <c r="O153" s="707"/>
      <c r="P153" s="708"/>
      <c r="Q153" s="458"/>
      <c r="R153" s="458"/>
      <c r="S153" s="458"/>
      <c r="T153" s="458"/>
      <c r="U153" s="458"/>
      <c r="V153" s="703"/>
      <c r="W153" s="703"/>
      <c r="X153" s="703"/>
      <c r="Y153" s="703"/>
      <c r="Z153" s="703"/>
      <c r="AA153" s="704" t="str">
        <f t="shared" si="3"/>
        <v/>
      </c>
      <c r="AB153" s="704"/>
      <c r="AC153" s="704"/>
      <c r="AD153" s="687" t="str">
        <f>IF(Q153=Keywords!$P$6,"TXN# ","")</f>
        <v/>
      </c>
      <c r="AE153" s="688"/>
      <c r="AF153" s="688"/>
      <c r="AG153" s="688"/>
      <c r="AH153" s="688"/>
      <c r="AI153" s="688"/>
      <c r="AJ153" s="688"/>
      <c r="AK153" s="688"/>
      <c r="AL153" s="688"/>
      <c r="AM153" s="689"/>
      <c r="AN153" s="205"/>
    </row>
    <row r="154" spans="1:40" ht="15" hidden="1" customHeight="1" x14ac:dyDescent="0.25">
      <c r="A154" s="36">
        <v>51</v>
      </c>
      <c r="B154" s="705"/>
      <c r="C154" s="705"/>
      <c r="D154" s="705"/>
      <c r="E154" s="705"/>
      <c r="F154" s="705"/>
      <c r="G154" s="706"/>
      <c r="H154" s="707"/>
      <c r="I154" s="707"/>
      <c r="J154" s="707"/>
      <c r="K154" s="707"/>
      <c r="L154" s="707"/>
      <c r="M154" s="707"/>
      <c r="N154" s="707"/>
      <c r="O154" s="707"/>
      <c r="P154" s="708"/>
      <c r="Q154" s="458"/>
      <c r="R154" s="458"/>
      <c r="S154" s="458"/>
      <c r="T154" s="458"/>
      <c r="U154" s="458"/>
      <c r="V154" s="703"/>
      <c r="W154" s="703"/>
      <c r="X154" s="703"/>
      <c r="Y154" s="703"/>
      <c r="Z154" s="703"/>
      <c r="AA154" s="704" t="str">
        <f t="shared" si="3"/>
        <v/>
      </c>
      <c r="AB154" s="704"/>
      <c r="AC154" s="704"/>
      <c r="AD154" s="687" t="str">
        <f>IF(Q154=Keywords!$P$6,"TXN# ","")</f>
        <v/>
      </c>
      <c r="AE154" s="688"/>
      <c r="AF154" s="688"/>
      <c r="AG154" s="688"/>
      <c r="AH154" s="688"/>
      <c r="AI154" s="688"/>
      <c r="AJ154" s="688"/>
      <c r="AK154" s="688"/>
      <c r="AL154" s="688"/>
      <c r="AM154" s="689"/>
      <c r="AN154" s="205"/>
    </row>
    <row r="155" spans="1:40" ht="15" hidden="1" customHeight="1" x14ac:dyDescent="0.25">
      <c r="A155" s="36">
        <v>52</v>
      </c>
      <c r="B155" s="705"/>
      <c r="C155" s="705"/>
      <c r="D155" s="705"/>
      <c r="E155" s="705"/>
      <c r="F155" s="705"/>
      <c r="G155" s="706"/>
      <c r="H155" s="707"/>
      <c r="I155" s="707"/>
      <c r="J155" s="707"/>
      <c r="K155" s="707"/>
      <c r="L155" s="707"/>
      <c r="M155" s="707"/>
      <c r="N155" s="707"/>
      <c r="O155" s="707"/>
      <c r="P155" s="708"/>
      <c r="Q155" s="458"/>
      <c r="R155" s="458"/>
      <c r="S155" s="458"/>
      <c r="T155" s="458"/>
      <c r="U155" s="458"/>
      <c r="V155" s="703"/>
      <c r="W155" s="703"/>
      <c r="X155" s="703"/>
      <c r="Y155" s="703"/>
      <c r="Z155" s="703"/>
      <c r="AA155" s="704" t="str">
        <f t="shared" si="3"/>
        <v/>
      </c>
      <c r="AB155" s="704"/>
      <c r="AC155" s="704"/>
      <c r="AD155" s="687" t="str">
        <f>IF(Q155=Keywords!$P$6,"TXN# ","")</f>
        <v/>
      </c>
      <c r="AE155" s="688"/>
      <c r="AF155" s="688"/>
      <c r="AG155" s="688"/>
      <c r="AH155" s="688"/>
      <c r="AI155" s="688"/>
      <c r="AJ155" s="688"/>
      <c r="AK155" s="688"/>
      <c r="AL155" s="688"/>
      <c r="AM155" s="689"/>
      <c r="AN155" s="205"/>
    </row>
    <row r="156" spans="1:40" ht="15" hidden="1" customHeight="1" x14ac:dyDescent="0.25">
      <c r="A156" s="36">
        <v>53</v>
      </c>
      <c r="B156" s="705"/>
      <c r="C156" s="705"/>
      <c r="D156" s="705"/>
      <c r="E156" s="705"/>
      <c r="F156" s="705"/>
      <c r="G156" s="706"/>
      <c r="H156" s="707"/>
      <c r="I156" s="707"/>
      <c r="J156" s="707"/>
      <c r="K156" s="707"/>
      <c r="L156" s="707"/>
      <c r="M156" s="707"/>
      <c r="N156" s="707"/>
      <c r="O156" s="707"/>
      <c r="P156" s="708"/>
      <c r="Q156" s="458"/>
      <c r="R156" s="458"/>
      <c r="S156" s="458"/>
      <c r="T156" s="458"/>
      <c r="U156" s="458"/>
      <c r="V156" s="703"/>
      <c r="W156" s="703"/>
      <c r="X156" s="703"/>
      <c r="Y156" s="703"/>
      <c r="Z156" s="703"/>
      <c r="AA156" s="704" t="str">
        <f t="shared" si="3"/>
        <v/>
      </c>
      <c r="AB156" s="704"/>
      <c r="AC156" s="704"/>
      <c r="AD156" s="687" t="str">
        <f>IF(Q156=Keywords!$P$6,"TXN# ","")</f>
        <v/>
      </c>
      <c r="AE156" s="688"/>
      <c r="AF156" s="688"/>
      <c r="AG156" s="688"/>
      <c r="AH156" s="688"/>
      <c r="AI156" s="688"/>
      <c r="AJ156" s="688"/>
      <c r="AK156" s="688"/>
      <c r="AL156" s="688"/>
      <c r="AM156" s="689"/>
      <c r="AN156" s="205"/>
    </row>
    <row r="157" spans="1:40" ht="15" hidden="1" customHeight="1" x14ac:dyDescent="0.25">
      <c r="A157" s="36">
        <v>54</v>
      </c>
      <c r="B157" s="705"/>
      <c r="C157" s="705"/>
      <c r="D157" s="705"/>
      <c r="E157" s="705"/>
      <c r="F157" s="705"/>
      <c r="G157" s="706"/>
      <c r="H157" s="707"/>
      <c r="I157" s="707"/>
      <c r="J157" s="707"/>
      <c r="K157" s="707"/>
      <c r="L157" s="707"/>
      <c r="M157" s="707"/>
      <c r="N157" s="707"/>
      <c r="O157" s="707"/>
      <c r="P157" s="708"/>
      <c r="Q157" s="458"/>
      <c r="R157" s="458"/>
      <c r="S157" s="458"/>
      <c r="T157" s="458"/>
      <c r="U157" s="458"/>
      <c r="V157" s="703"/>
      <c r="W157" s="703"/>
      <c r="X157" s="703"/>
      <c r="Y157" s="703"/>
      <c r="Z157" s="703"/>
      <c r="AA157" s="704" t="str">
        <f t="shared" ref="AA157:AA217" si="4">IF(V157="","",$I$46)</f>
        <v/>
      </c>
      <c r="AB157" s="704"/>
      <c r="AC157" s="704"/>
      <c r="AD157" s="687" t="str">
        <f>IF(Q157=Keywords!$P$6,"TXN# ","")</f>
        <v/>
      </c>
      <c r="AE157" s="688"/>
      <c r="AF157" s="688"/>
      <c r="AG157" s="688"/>
      <c r="AH157" s="688"/>
      <c r="AI157" s="688"/>
      <c r="AJ157" s="688"/>
      <c r="AK157" s="688"/>
      <c r="AL157" s="688"/>
      <c r="AM157" s="689"/>
      <c r="AN157" s="205"/>
    </row>
    <row r="158" spans="1:40" ht="15" hidden="1" customHeight="1" x14ac:dyDescent="0.25">
      <c r="A158" s="36">
        <v>55</v>
      </c>
      <c r="B158" s="705"/>
      <c r="C158" s="705"/>
      <c r="D158" s="705"/>
      <c r="E158" s="705"/>
      <c r="F158" s="705"/>
      <c r="G158" s="706"/>
      <c r="H158" s="707"/>
      <c r="I158" s="707"/>
      <c r="J158" s="707"/>
      <c r="K158" s="707"/>
      <c r="L158" s="707"/>
      <c r="M158" s="707"/>
      <c r="N158" s="707"/>
      <c r="O158" s="707"/>
      <c r="P158" s="708"/>
      <c r="Q158" s="458"/>
      <c r="R158" s="458"/>
      <c r="S158" s="458"/>
      <c r="T158" s="458"/>
      <c r="U158" s="458"/>
      <c r="V158" s="703"/>
      <c r="W158" s="703"/>
      <c r="X158" s="703"/>
      <c r="Y158" s="703"/>
      <c r="Z158" s="703"/>
      <c r="AA158" s="704" t="str">
        <f t="shared" si="4"/>
        <v/>
      </c>
      <c r="AB158" s="704"/>
      <c r="AC158" s="704"/>
      <c r="AD158" s="687" t="str">
        <f>IF(Q158=Keywords!$P$6,"TXN# ","")</f>
        <v/>
      </c>
      <c r="AE158" s="688"/>
      <c r="AF158" s="688"/>
      <c r="AG158" s="688"/>
      <c r="AH158" s="688"/>
      <c r="AI158" s="688"/>
      <c r="AJ158" s="688"/>
      <c r="AK158" s="688"/>
      <c r="AL158" s="688"/>
      <c r="AM158" s="689"/>
      <c r="AN158" s="205"/>
    </row>
    <row r="159" spans="1:40" ht="15" hidden="1" customHeight="1" x14ac:dyDescent="0.25">
      <c r="A159" s="36">
        <v>56</v>
      </c>
      <c r="B159" s="705"/>
      <c r="C159" s="705"/>
      <c r="D159" s="705"/>
      <c r="E159" s="705"/>
      <c r="F159" s="705"/>
      <c r="G159" s="706"/>
      <c r="H159" s="707"/>
      <c r="I159" s="707"/>
      <c r="J159" s="707"/>
      <c r="K159" s="707"/>
      <c r="L159" s="707"/>
      <c r="M159" s="707"/>
      <c r="N159" s="707"/>
      <c r="O159" s="707"/>
      <c r="P159" s="708"/>
      <c r="Q159" s="458"/>
      <c r="R159" s="458"/>
      <c r="S159" s="458"/>
      <c r="T159" s="458"/>
      <c r="U159" s="458"/>
      <c r="V159" s="703"/>
      <c r="W159" s="703"/>
      <c r="X159" s="703"/>
      <c r="Y159" s="703"/>
      <c r="Z159" s="703"/>
      <c r="AA159" s="704" t="str">
        <f t="shared" si="4"/>
        <v/>
      </c>
      <c r="AB159" s="704"/>
      <c r="AC159" s="704"/>
      <c r="AD159" s="687" t="str">
        <f>IF(Q159=Keywords!$P$6,"TXN# ","")</f>
        <v/>
      </c>
      <c r="AE159" s="688"/>
      <c r="AF159" s="688"/>
      <c r="AG159" s="688"/>
      <c r="AH159" s="688"/>
      <c r="AI159" s="688"/>
      <c r="AJ159" s="688"/>
      <c r="AK159" s="688"/>
      <c r="AL159" s="688"/>
      <c r="AM159" s="689"/>
      <c r="AN159" s="205"/>
    </row>
    <row r="160" spans="1:40" ht="15" hidden="1" customHeight="1" x14ac:dyDescent="0.25">
      <c r="A160" s="36">
        <v>57</v>
      </c>
      <c r="B160" s="705"/>
      <c r="C160" s="705"/>
      <c r="D160" s="705"/>
      <c r="E160" s="705"/>
      <c r="F160" s="705"/>
      <c r="G160" s="706"/>
      <c r="H160" s="707"/>
      <c r="I160" s="707"/>
      <c r="J160" s="707"/>
      <c r="K160" s="707"/>
      <c r="L160" s="707"/>
      <c r="M160" s="707"/>
      <c r="N160" s="707"/>
      <c r="O160" s="707"/>
      <c r="P160" s="708"/>
      <c r="Q160" s="458"/>
      <c r="R160" s="458"/>
      <c r="S160" s="458"/>
      <c r="T160" s="458"/>
      <c r="U160" s="458"/>
      <c r="V160" s="703"/>
      <c r="W160" s="703"/>
      <c r="X160" s="703"/>
      <c r="Y160" s="703"/>
      <c r="Z160" s="703"/>
      <c r="AA160" s="704" t="str">
        <f t="shared" si="4"/>
        <v/>
      </c>
      <c r="AB160" s="704"/>
      <c r="AC160" s="704"/>
      <c r="AD160" s="687" t="str">
        <f>IF(Q160=Keywords!$P$6,"TXN# ","")</f>
        <v/>
      </c>
      <c r="AE160" s="688"/>
      <c r="AF160" s="688"/>
      <c r="AG160" s="688"/>
      <c r="AH160" s="688"/>
      <c r="AI160" s="688"/>
      <c r="AJ160" s="688"/>
      <c r="AK160" s="688"/>
      <c r="AL160" s="688"/>
      <c r="AM160" s="689"/>
      <c r="AN160" s="205"/>
    </row>
    <row r="161" spans="1:40" ht="15" hidden="1" customHeight="1" x14ac:dyDescent="0.25">
      <c r="A161" s="36">
        <v>58</v>
      </c>
      <c r="B161" s="705"/>
      <c r="C161" s="705"/>
      <c r="D161" s="705"/>
      <c r="E161" s="705"/>
      <c r="F161" s="705"/>
      <c r="G161" s="706"/>
      <c r="H161" s="707"/>
      <c r="I161" s="707"/>
      <c r="J161" s="707"/>
      <c r="K161" s="707"/>
      <c r="L161" s="707"/>
      <c r="M161" s="707"/>
      <c r="N161" s="707"/>
      <c r="O161" s="707"/>
      <c r="P161" s="708"/>
      <c r="Q161" s="458"/>
      <c r="R161" s="458"/>
      <c r="S161" s="458"/>
      <c r="T161" s="458"/>
      <c r="U161" s="458"/>
      <c r="V161" s="703"/>
      <c r="W161" s="703"/>
      <c r="X161" s="703"/>
      <c r="Y161" s="703"/>
      <c r="Z161" s="703"/>
      <c r="AA161" s="704" t="str">
        <f t="shared" si="4"/>
        <v/>
      </c>
      <c r="AB161" s="704"/>
      <c r="AC161" s="704"/>
      <c r="AD161" s="687" t="str">
        <f>IF(Q161=Keywords!$P$6,"TXN# ","")</f>
        <v/>
      </c>
      <c r="AE161" s="688"/>
      <c r="AF161" s="688"/>
      <c r="AG161" s="688"/>
      <c r="AH161" s="688"/>
      <c r="AI161" s="688"/>
      <c r="AJ161" s="688"/>
      <c r="AK161" s="688"/>
      <c r="AL161" s="688"/>
      <c r="AM161" s="689"/>
      <c r="AN161" s="205"/>
    </row>
    <row r="162" spans="1:40" ht="15" hidden="1" customHeight="1" x14ac:dyDescent="0.25">
      <c r="A162" s="36">
        <v>59</v>
      </c>
      <c r="B162" s="705"/>
      <c r="C162" s="705"/>
      <c r="D162" s="705"/>
      <c r="E162" s="705"/>
      <c r="F162" s="705"/>
      <c r="G162" s="706"/>
      <c r="H162" s="707"/>
      <c r="I162" s="707"/>
      <c r="J162" s="707"/>
      <c r="K162" s="707"/>
      <c r="L162" s="707"/>
      <c r="M162" s="707"/>
      <c r="N162" s="707"/>
      <c r="O162" s="707"/>
      <c r="P162" s="708"/>
      <c r="Q162" s="458"/>
      <c r="R162" s="458"/>
      <c r="S162" s="458"/>
      <c r="T162" s="458"/>
      <c r="U162" s="458"/>
      <c r="V162" s="703"/>
      <c r="W162" s="703"/>
      <c r="X162" s="703"/>
      <c r="Y162" s="703"/>
      <c r="Z162" s="703"/>
      <c r="AA162" s="704" t="str">
        <f t="shared" si="4"/>
        <v/>
      </c>
      <c r="AB162" s="704"/>
      <c r="AC162" s="704"/>
      <c r="AD162" s="687" t="str">
        <f>IF(Q162=Keywords!$P$6,"TXN# ","")</f>
        <v/>
      </c>
      <c r="AE162" s="688"/>
      <c r="AF162" s="688"/>
      <c r="AG162" s="688"/>
      <c r="AH162" s="688"/>
      <c r="AI162" s="688"/>
      <c r="AJ162" s="688"/>
      <c r="AK162" s="688"/>
      <c r="AL162" s="688"/>
      <c r="AM162" s="689"/>
      <c r="AN162" s="205"/>
    </row>
    <row r="163" spans="1:40" ht="15" hidden="1" customHeight="1" x14ac:dyDescent="0.25">
      <c r="A163" s="36">
        <v>60</v>
      </c>
      <c r="B163" s="705"/>
      <c r="C163" s="705"/>
      <c r="D163" s="705"/>
      <c r="E163" s="705"/>
      <c r="F163" s="705"/>
      <c r="G163" s="706"/>
      <c r="H163" s="707"/>
      <c r="I163" s="707"/>
      <c r="J163" s="707"/>
      <c r="K163" s="707"/>
      <c r="L163" s="707"/>
      <c r="M163" s="707"/>
      <c r="N163" s="707"/>
      <c r="O163" s="707"/>
      <c r="P163" s="708"/>
      <c r="Q163" s="458"/>
      <c r="R163" s="458"/>
      <c r="S163" s="458"/>
      <c r="T163" s="458"/>
      <c r="U163" s="458"/>
      <c r="V163" s="703"/>
      <c r="W163" s="703"/>
      <c r="X163" s="703"/>
      <c r="Y163" s="703"/>
      <c r="Z163" s="703"/>
      <c r="AA163" s="704" t="str">
        <f t="shared" si="4"/>
        <v/>
      </c>
      <c r="AB163" s="704"/>
      <c r="AC163" s="704"/>
      <c r="AD163" s="687" t="str">
        <f>IF(Q163=Keywords!$P$6,"TXN# ","")</f>
        <v/>
      </c>
      <c r="AE163" s="688"/>
      <c r="AF163" s="688"/>
      <c r="AG163" s="688"/>
      <c r="AH163" s="688"/>
      <c r="AI163" s="688"/>
      <c r="AJ163" s="688"/>
      <c r="AK163" s="688"/>
      <c r="AL163" s="688"/>
      <c r="AM163" s="689"/>
      <c r="AN163" s="205"/>
    </row>
    <row r="164" spans="1:40" ht="15" hidden="1" customHeight="1" x14ac:dyDescent="0.25">
      <c r="A164" s="36">
        <v>61</v>
      </c>
      <c r="B164" s="705"/>
      <c r="C164" s="705"/>
      <c r="D164" s="705"/>
      <c r="E164" s="705"/>
      <c r="F164" s="705"/>
      <c r="G164" s="706"/>
      <c r="H164" s="707"/>
      <c r="I164" s="707"/>
      <c r="J164" s="707"/>
      <c r="K164" s="707"/>
      <c r="L164" s="707"/>
      <c r="M164" s="707"/>
      <c r="N164" s="707"/>
      <c r="O164" s="707"/>
      <c r="P164" s="708"/>
      <c r="Q164" s="458"/>
      <c r="R164" s="458"/>
      <c r="S164" s="458"/>
      <c r="T164" s="458"/>
      <c r="U164" s="458"/>
      <c r="V164" s="703"/>
      <c r="W164" s="703"/>
      <c r="X164" s="703"/>
      <c r="Y164" s="703"/>
      <c r="Z164" s="703"/>
      <c r="AA164" s="704" t="str">
        <f t="shared" si="4"/>
        <v/>
      </c>
      <c r="AB164" s="704"/>
      <c r="AC164" s="704"/>
      <c r="AD164" s="687" t="str">
        <f>IF(Q164=Keywords!$P$6,"TXN# ","")</f>
        <v/>
      </c>
      <c r="AE164" s="688"/>
      <c r="AF164" s="688"/>
      <c r="AG164" s="688"/>
      <c r="AH164" s="688"/>
      <c r="AI164" s="688"/>
      <c r="AJ164" s="688"/>
      <c r="AK164" s="688"/>
      <c r="AL164" s="688"/>
      <c r="AM164" s="689"/>
      <c r="AN164" s="205"/>
    </row>
    <row r="165" spans="1:40" ht="15" hidden="1" customHeight="1" x14ac:dyDescent="0.25">
      <c r="A165" s="36">
        <v>62</v>
      </c>
      <c r="B165" s="705"/>
      <c r="C165" s="705"/>
      <c r="D165" s="705"/>
      <c r="E165" s="705"/>
      <c r="F165" s="705"/>
      <c r="G165" s="706"/>
      <c r="H165" s="707"/>
      <c r="I165" s="707"/>
      <c r="J165" s="707"/>
      <c r="K165" s="707"/>
      <c r="L165" s="707"/>
      <c r="M165" s="707"/>
      <c r="N165" s="707"/>
      <c r="O165" s="707"/>
      <c r="P165" s="708"/>
      <c r="Q165" s="458"/>
      <c r="R165" s="458"/>
      <c r="S165" s="458"/>
      <c r="T165" s="458"/>
      <c r="U165" s="458"/>
      <c r="V165" s="703"/>
      <c r="W165" s="703"/>
      <c r="X165" s="703"/>
      <c r="Y165" s="703"/>
      <c r="Z165" s="703"/>
      <c r="AA165" s="704" t="str">
        <f t="shared" si="4"/>
        <v/>
      </c>
      <c r="AB165" s="704"/>
      <c r="AC165" s="704"/>
      <c r="AD165" s="687" t="str">
        <f>IF(Q165=Keywords!$P$6,"TXN# ","")</f>
        <v/>
      </c>
      <c r="AE165" s="688"/>
      <c r="AF165" s="688"/>
      <c r="AG165" s="688"/>
      <c r="AH165" s="688"/>
      <c r="AI165" s="688"/>
      <c r="AJ165" s="688"/>
      <c r="AK165" s="688"/>
      <c r="AL165" s="688"/>
      <c r="AM165" s="689"/>
      <c r="AN165" s="205"/>
    </row>
    <row r="166" spans="1:40" ht="15" hidden="1" customHeight="1" x14ac:dyDescent="0.25">
      <c r="A166" s="36">
        <v>63</v>
      </c>
      <c r="B166" s="705"/>
      <c r="C166" s="705"/>
      <c r="D166" s="705"/>
      <c r="E166" s="705"/>
      <c r="F166" s="705"/>
      <c r="G166" s="706"/>
      <c r="H166" s="707"/>
      <c r="I166" s="707"/>
      <c r="J166" s="707"/>
      <c r="K166" s="707"/>
      <c r="L166" s="707"/>
      <c r="M166" s="707"/>
      <c r="N166" s="707"/>
      <c r="O166" s="707"/>
      <c r="P166" s="708"/>
      <c r="Q166" s="458"/>
      <c r="R166" s="458"/>
      <c r="S166" s="458"/>
      <c r="T166" s="458"/>
      <c r="U166" s="458"/>
      <c r="V166" s="703"/>
      <c r="W166" s="703"/>
      <c r="X166" s="703"/>
      <c r="Y166" s="703"/>
      <c r="Z166" s="703"/>
      <c r="AA166" s="704" t="str">
        <f t="shared" si="4"/>
        <v/>
      </c>
      <c r="AB166" s="704"/>
      <c r="AC166" s="704"/>
      <c r="AD166" s="687" t="str">
        <f>IF(Q166=Keywords!$P$6,"TXN# ","")</f>
        <v/>
      </c>
      <c r="AE166" s="688"/>
      <c r="AF166" s="688"/>
      <c r="AG166" s="688"/>
      <c r="AH166" s="688"/>
      <c r="AI166" s="688"/>
      <c r="AJ166" s="688"/>
      <c r="AK166" s="688"/>
      <c r="AL166" s="688"/>
      <c r="AM166" s="689"/>
      <c r="AN166" s="205"/>
    </row>
    <row r="167" spans="1:40" ht="15" hidden="1" customHeight="1" x14ac:dyDescent="0.25">
      <c r="A167" s="36">
        <v>64</v>
      </c>
      <c r="B167" s="705"/>
      <c r="C167" s="705"/>
      <c r="D167" s="705"/>
      <c r="E167" s="705"/>
      <c r="F167" s="705"/>
      <c r="G167" s="706"/>
      <c r="H167" s="707"/>
      <c r="I167" s="707"/>
      <c r="J167" s="707"/>
      <c r="K167" s="707"/>
      <c r="L167" s="707"/>
      <c r="M167" s="707"/>
      <c r="N167" s="707"/>
      <c r="O167" s="707"/>
      <c r="P167" s="708"/>
      <c r="Q167" s="458"/>
      <c r="R167" s="458"/>
      <c r="S167" s="458"/>
      <c r="T167" s="458"/>
      <c r="U167" s="458"/>
      <c r="V167" s="703"/>
      <c r="W167" s="703"/>
      <c r="X167" s="703"/>
      <c r="Y167" s="703"/>
      <c r="Z167" s="703"/>
      <c r="AA167" s="704" t="str">
        <f t="shared" si="4"/>
        <v/>
      </c>
      <c r="AB167" s="704"/>
      <c r="AC167" s="704"/>
      <c r="AD167" s="687" t="str">
        <f>IF(Q167=Keywords!$P$6,"TXN# ","")</f>
        <v/>
      </c>
      <c r="AE167" s="688"/>
      <c r="AF167" s="688"/>
      <c r="AG167" s="688"/>
      <c r="AH167" s="688"/>
      <c r="AI167" s="688"/>
      <c r="AJ167" s="688"/>
      <c r="AK167" s="688"/>
      <c r="AL167" s="688"/>
      <c r="AM167" s="689"/>
      <c r="AN167" s="205"/>
    </row>
    <row r="168" spans="1:40" ht="15" hidden="1" customHeight="1" x14ac:dyDescent="0.25">
      <c r="A168" s="36">
        <v>65</v>
      </c>
      <c r="B168" s="705"/>
      <c r="C168" s="705"/>
      <c r="D168" s="705"/>
      <c r="E168" s="705"/>
      <c r="F168" s="705"/>
      <c r="G168" s="706"/>
      <c r="H168" s="707"/>
      <c r="I168" s="707"/>
      <c r="J168" s="707"/>
      <c r="K168" s="707"/>
      <c r="L168" s="707"/>
      <c r="M168" s="707"/>
      <c r="N168" s="707"/>
      <c r="O168" s="707"/>
      <c r="P168" s="708"/>
      <c r="Q168" s="458"/>
      <c r="R168" s="458"/>
      <c r="S168" s="458"/>
      <c r="T168" s="458"/>
      <c r="U168" s="458"/>
      <c r="V168" s="703"/>
      <c r="W168" s="703"/>
      <c r="X168" s="703"/>
      <c r="Y168" s="703"/>
      <c r="Z168" s="703"/>
      <c r="AA168" s="704" t="str">
        <f t="shared" si="4"/>
        <v/>
      </c>
      <c r="AB168" s="704"/>
      <c r="AC168" s="704"/>
      <c r="AD168" s="687" t="str">
        <f>IF(Q168=Keywords!$P$6,"TXN# ","")</f>
        <v/>
      </c>
      <c r="AE168" s="688"/>
      <c r="AF168" s="688"/>
      <c r="AG168" s="688"/>
      <c r="AH168" s="688"/>
      <c r="AI168" s="688"/>
      <c r="AJ168" s="688"/>
      <c r="AK168" s="688"/>
      <c r="AL168" s="688"/>
      <c r="AM168" s="689"/>
      <c r="AN168" s="205"/>
    </row>
    <row r="169" spans="1:40" ht="15" hidden="1" customHeight="1" x14ac:dyDescent="0.25">
      <c r="A169" s="36">
        <v>66</v>
      </c>
      <c r="B169" s="705"/>
      <c r="C169" s="705"/>
      <c r="D169" s="705"/>
      <c r="E169" s="705"/>
      <c r="F169" s="705"/>
      <c r="G169" s="706"/>
      <c r="H169" s="707"/>
      <c r="I169" s="707"/>
      <c r="J169" s="707"/>
      <c r="K169" s="707"/>
      <c r="L169" s="707"/>
      <c r="M169" s="707"/>
      <c r="N169" s="707"/>
      <c r="O169" s="707"/>
      <c r="P169" s="708"/>
      <c r="Q169" s="458"/>
      <c r="R169" s="458"/>
      <c r="S169" s="458"/>
      <c r="T169" s="458"/>
      <c r="U169" s="458"/>
      <c r="V169" s="703"/>
      <c r="W169" s="703"/>
      <c r="X169" s="703"/>
      <c r="Y169" s="703"/>
      <c r="Z169" s="703"/>
      <c r="AA169" s="704" t="str">
        <f t="shared" si="4"/>
        <v/>
      </c>
      <c r="AB169" s="704"/>
      <c r="AC169" s="704"/>
      <c r="AD169" s="687" t="str">
        <f>IF(Q169=Keywords!$P$6,"TXN# ","")</f>
        <v/>
      </c>
      <c r="AE169" s="688"/>
      <c r="AF169" s="688"/>
      <c r="AG169" s="688"/>
      <c r="AH169" s="688"/>
      <c r="AI169" s="688"/>
      <c r="AJ169" s="688"/>
      <c r="AK169" s="688"/>
      <c r="AL169" s="688"/>
      <c r="AM169" s="689"/>
      <c r="AN169" s="205"/>
    </row>
    <row r="170" spans="1:40" ht="15" hidden="1" customHeight="1" x14ac:dyDescent="0.25">
      <c r="A170" s="36">
        <v>67</v>
      </c>
      <c r="B170" s="705"/>
      <c r="C170" s="705"/>
      <c r="D170" s="705"/>
      <c r="E170" s="705"/>
      <c r="F170" s="705"/>
      <c r="G170" s="706"/>
      <c r="H170" s="707"/>
      <c r="I170" s="707"/>
      <c r="J170" s="707"/>
      <c r="K170" s="707"/>
      <c r="L170" s="707"/>
      <c r="M170" s="707"/>
      <c r="N170" s="707"/>
      <c r="O170" s="707"/>
      <c r="P170" s="708"/>
      <c r="Q170" s="458"/>
      <c r="R170" s="458"/>
      <c r="S170" s="458"/>
      <c r="T170" s="458"/>
      <c r="U170" s="458"/>
      <c r="V170" s="703"/>
      <c r="W170" s="703"/>
      <c r="X170" s="703"/>
      <c r="Y170" s="703"/>
      <c r="Z170" s="703"/>
      <c r="AA170" s="704" t="str">
        <f t="shared" si="4"/>
        <v/>
      </c>
      <c r="AB170" s="704"/>
      <c r="AC170" s="704"/>
      <c r="AD170" s="687" t="str">
        <f>IF(Q170=Keywords!$P$6,"TXN# ","")</f>
        <v/>
      </c>
      <c r="AE170" s="688"/>
      <c r="AF170" s="688"/>
      <c r="AG170" s="688"/>
      <c r="AH170" s="688"/>
      <c r="AI170" s="688"/>
      <c r="AJ170" s="688"/>
      <c r="AK170" s="688"/>
      <c r="AL170" s="688"/>
      <c r="AM170" s="689"/>
      <c r="AN170" s="205"/>
    </row>
    <row r="171" spans="1:40" ht="15" hidden="1" customHeight="1" x14ac:dyDescent="0.25">
      <c r="A171" s="36">
        <v>68</v>
      </c>
      <c r="B171" s="705"/>
      <c r="C171" s="705"/>
      <c r="D171" s="705"/>
      <c r="E171" s="705"/>
      <c r="F171" s="705"/>
      <c r="G171" s="706"/>
      <c r="H171" s="707"/>
      <c r="I171" s="707"/>
      <c r="J171" s="707"/>
      <c r="K171" s="707"/>
      <c r="L171" s="707"/>
      <c r="M171" s="707"/>
      <c r="N171" s="707"/>
      <c r="O171" s="707"/>
      <c r="P171" s="708"/>
      <c r="Q171" s="458"/>
      <c r="R171" s="458"/>
      <c r="S171" s="458"/>
      <c r="T171" s="458"/>
      <c r="U171" s="458"/>
      <c r="V171" s="703"/>
      <c r="W171" s="703"/>
      <c r="X171" s="703"/>
      <c r="Y171" s="703"/>
      <c r="Z171" s="703"/>
      <c r="AA171" s="704" t="str">
        <f t="shared" si="4"/>
        <v/>
      </c>
      <c r="AB171" s="704"/>
      <c r="AC171" s="704"/>
      <c r="AD171" s="687" t="str">
        <f>IF(Q171=Keywords!$P$6,"TXN# ","")</f>
        <v/>
      </c>
      <c r="AE171" s="688"/>
      <c r="AF171" s="688"/>
      <c r="AG171" s="688"/>
      <c r="AH171" s="688"/>
      <c r="AI171" s="688"/>
      <c r="AJ171" s="688"/>
      <c r="AK171" s="688"/>
      <c r="AL171" s="688"/>
      <c r="AM171" s="689"/>
      <c r="AN171" s="205"/>
    </row>
    <row r="172" spans="1:40" ht="15" hidden="1" customHeight="1" x14ac:dyDescent="0.25">
      <c r="A172" s="36">
        <v>69</v>
      </c>
      <c r="B172" s="705"/>
      <c r="C172" s="705"/>
      <c r="D172" s="705"/>
      <c r="E172" s="705"/>
      <c r="F172" s="705"/>
      <c r="G172" s="706"/>
      <c r="H172" s="707"/>
      <c r="I172" s="707"/>
      <c r="J172" s="707"/>
      <c r="K172" s="707"/>
      <c r="L172" s="707"/>
      <c r="M172" s="707"/>
      <c r="N172" s="707"/>
      <c r="O172" s="707"/>
      <c r="P172" s="708"/>
      <c r="Q172" s="458"/>
      <c r="R172" s="458"/>
      <c r="S172" s="458"/>
      <c r="T172" s="458"/>
      <c r="U172" s="458"/>
      <c r="V172" s="703"/>
      <c r="W172" s="703"/>
      <c r="X172" s="703"/>
      <c r="Y172" s="703"/>
      <c r="Z172" s="703"/>
      <c r="AA172" s="704" t="str">
        <f t="shared" si="4"/>
        <v/>
      </c>
      <c r="AB172" s="704"/>
      <c r="AC172" s="704"/>
      <c r="AD172" s="687" t="str">
        <f>IF(Q172=Keywords!$P$6,"TXN# ","")</f>
        <v/>
      </c>
      <c r="AE172" s="688"/>
      <c r="AF172" s="688"/>
      <c r="AG172" s="688"/>
      <c r="AH172" s="688"/>
      <c r="AI172" s="688"/>
      <c r="AJ172" s="688"/>
      <c r="AK172" s="688"/>
      <c r="AL172" s="688"/>
      <c r="AM172" s="689"/>
      <c r="AN172" s="205"/>
    </row>
    <row r="173" spans="1:40" ht="15" hidden="1" customHeight="1" x14ac:dyDescent="0.25">
      <c r="A173" s="36">
        <v>70</v>
      </c>
      <c r="B173" s="705"/>
      <c r="C173" s="705"/>
      <c r="D173" s="705"/>
      <c r="E173" s="705"/>
      <c r="F173" s="705"/>
      <c r="G173" s="706"/>
      <c r="H173" s="707"/>
      <c r="I173" s="707"/>
      <c r="J173" s="707"/>
      <c r="K173" s="707"/>
      <c r="L173" s="707"/>
      <c r="M173" s="707"/>
      <c r="N173" s="707"/>
      <c r="O173" s="707"/>
      <c r="P173" s="708"/>
      <c r="Q173" s="458"/>
      <c r="R173" s="458"/>
      <c r="S173" s="458"/>
      <c r="T173" s="458"/>
      <c r="U173" s="458"/>
      <c r="V173" s="703"/>
      <c r="W173" s="703"/>
      <c r="X173" s="703"/>
      <c r="Y173" s="703"/>
      <c r="Z173" s="703"/>
      <c r="AA173" s="704" t="str">
        <f t="shared" si="4"/>
        <v/>
      </c>
      <c r="AB173" s="704"/>
      <c r="AC173" s="704"/>
      <c r="AD173" s="687" t="str">
        <f>IF(Q173=Keywords!$P$6,"TXN# ","")</f>
        <v/>
      </c>
      <c r="AE173" s="688"/>
      <c r="AF173" s="688"/>
      <c r="AG173" s="688"/>
      <c r="AH173" s="688"/>
      <c r="AI173" s="688"/>
      <c r="AJ173" s="688"/>
      <c r="AK173" s="688"/>
      <c r="AL173" s="688"/>
      <c r="AM173" s="689"/>
      <c r="AN173" s="205"/>
    </row>
    <row r="174" spans="1:40" ht="15" hidden="1" customHeight="1" x14ac:dyDescent="0.25">
      <c r="A174" s="36">
        <v>71</v>
      </c>
      <c r="B174" s="705"/>
      <c r="C174" s="705"/>
      <c r="D174" s="705"/>
      <c r="E174" s="705"/>
      <c r="F174" s="705"/>
      <c r="G174" s="706"/>
      <c r="H174" s="707"/>
      <c r="I174" s="707"/>
      <c r="J174" s="707"/>
      <c r="K174" s="707"/>
      <c r="L174" s="707"/>
      <c r="M174" s="707"/>
      <c r="N174" s="707"/>
      <c r="O174" s="707"/>
      <c r="P174" s="708"/>
      <c r="Q174" s="458"/>
      <c r="R174" s="458"/>
      <c r="S174" s="458"/>
      <c r="T174" s="458"/>
      <c r="U174" s="458"/>
      <c r="V174" s="703"/>
      <c r="W174" s="703"/>
      <c r="X174" s="703"/>
      <c r="Y174" s="703"/>
      <c r="Z174" s="703"/>
      <c r="AA174" s="704" t="str">
        <f t="shared" si="4"/>
        <v/>
      </c>
      <c r="AB174" s="704"/>
      <c r="AC174" s="704"/>
      <c r="AD174" s="687" t="str">
        <f>IF(Q174=Keywords!$P$6,"TXN# ","")</f>
        <v/>
      </c>
      <c r="AE174" s="688"/>
      <c r="AF174" s="688"/>
      <c r="AG174" s="688"/>
      <c r="AH174" s="688"/>
      <c r="AI174" s="688"/>
      <c r="AJ174" s="688"/>
      <c r="AK174" s="688"/>
      <c r="AL174" s="688"/>
      <c r="AM174" s="689"/>
      <c r="AN174" s="205"/>
    </row>
    <row r="175" spans="1:40" ht="15" hidden="1" customHeight="1" x14ac:dyDescent="0.25">
      <c r="A175" s="36">
        <v>72</v>
      </c>
      <c r="B175" s="705"/>
      <c r="C175" s="705"/>
      <c r="D175" s="705"/>
      <c r="E175" s="705"/>
      <c r="F175" s="705"/>
      <c r="G175" s="706"/>
      <c r="H175" s="707"/>
      <c r="I175" s="707"/>
      <c r="J175" s="707"/>
      <c r="K175" s="707"/>
      <c r="L175" s="707"/>
      <c r="M175" s="707"/>
      <c r="N175" s="707"/>
      <c r="O175" s="707"/>
      <c r="P175" s="708"/>
      <c r="Q175" s="458"/>
      <c r="R175" s="458"/>
      <c r="S175" s="458"/>
      <c r="T175" s="458"/>
      <c r="U175" s="458"/>
      <c r="V175" s="703"/>
      <c r="W175" s="703"/>
      <c r="X175" s="703"/>
      <c r="Y175" s="703"/>
      <c r="Z175" s="703"/>
      <c r="AA175" s="704" t="str">
        <f t="shared" si="4"/>
        <v/>
      </c>
      <c r="AB175" s="704"/>
      <c r="AC175" s="704"/>
      <c r="AD175" s="687" t="str">
        <f>IF(Q175=Keywords!$P$6,"TXN# ","")</f>
        <v/>
      </c>
      <c r="AE175" s="688"/>
      <c r="AF175" s="688"/>
      <c r="AG175" s="688"/>
      <c r="AH175" s="688"/>
      <c r="AI175" s="688"/>
      <c r="AJ175" s="688"/>
      <c r="AK175" s="688"/>
      <c r="AL175" s="688"/>
      <c r="AM175" s="689"/>
      <c r="AN175" s="205"/>
    </row>
    <row r="176" spans="1:40" ht="15" hidden="1" customHeight="1" x14ac:dyDescent="0.25">
      <c r="A176" s="36">
        <v>73</v>
      </c>
      <c r="B176" s="705"/>
      <c r="C176" s="705"/>
      <c r="D176" s="705"/>
      <c r="E176" s="705"/>
      <c r="F176" s="705"/>
      <c r="G176" s="706"/>
      <c r="H176" s="707"/>
      <c r="I176" s="707"/>
      <c r="J176" s="707"/>
      <c r="K176" s="707"/>
      <c r="L176" s="707"/>
      <c r="M176" s="707"/>
      <c r="N176" s="707"/>
      <c r="O176" s="707"/>
      <c r="P176" s="708"/>
      <c r="Q176" s="458"/>
      <c r="R176" s="458"/>
      <c r="S176" s="458"/>
      <c r="T176" s="458"/>
      <c r="U176" s="458"/>
      <c r="V176" s="703"/>
      <c r="W176" s="703"/>
      <c r="X176" s="703"/>
      <c r="Y176" s="703"/>
      <c r="Z176" s="703"/>
      <c r="AA176" s="704" t="str">
        <f t="shared" si="4"/>
        <v/>
      </c>
      <c r="AB176" s="704"/>
      <c r="AC176" s="704"/>
      <c r="AD176" s="687" t="str">
        <f>IF(Q176=Keywords!$P$6,"TXN# ","")</f>
        <v/>
      </c>
      <c r="AE176" s="688"/>
      <c r="AF176" s="688"/>
      <c r="AG176" s="688"/>
      <c r="AH176" s="688"/>
      <c r="AI176" s="688"/>
      <c r="AJ176" s="688"/>
      <c r="AK176" s="688"/>
      <c r="AL176" s="688"/>
      <c r="AM176" s="689"/>
      <c r="AN176" s="205"/>
    </row>
    <row r="177" spans="1:40" ht="15" hidden="1" customHeight="1" x14ac:dyDescent="0.25">
      <c r="A177" s="36">
        <v>74</v>
      </c>
      <c r="B177" s="705"/>
      <c r="C177" s="705"/>
      <c r="D177" s="705"/>
      <c r="E177" s="705"/>
      <c r="F177" s="705"/>
      <c r="G177" s="706"/>
      <c r="H177" s="707"/>
      <c r="I177" s="707"/>
      <c r="J177" s="707"/>
      <c r="K177" s="707"/>
      <c r="L177" s="707"/>
      <c r="M177" s="707"/>
      <c r="N177" s="707"/>
      <c r="O177" s="707"/>
      <c r="P177" s="708"/>
      <c r="Q177" s="458"/>
      <c r="R177" s="458"/>
      <c r="S177" s="458"/>
      <c r="T177" s="458"/>
      <c r="U177" s="458"/>
      <c r="V177" s="703"/>
      <c r="W177" s="703"/>
      <c r="X177" s="703"/>
      <c r="Y177" s="703"/>
      <c r="Z177" s="703"/>
      <c r="AA177" s="704" t="str">
        <f t="shared" si="4"/>
        <v/>
      </c>
      <c r="AB177" s="704"/>
      <c r="AC177" s="704"/>
      <c r="AD177" s="687" t="str">
        <f>IF(Q177=Keywords!$P$6,"TXN# ","")</f>
        <v/>
      </c>
      <c r="AE177" s="688"/>
      <c r="AF177" s="688"/>
      <c r="AG177" s="688"/>
      <c r="AH177" s="688"/>
      <c r="AI177" s="688"/>
      <c r="AJ177" s="688"/>
      <c r="AK177" s="688"/>
      <c r="AL177" s="688"/>
      <c r="AM177" s="689"/>
      <c r="AN177" s="205"/>
    </row>
    <row r="178" spans="1:40" ht="15" hidden="1" customHeight="1" x14ac:dyDescent="0.25">
      <c r="A178" s="36">
        <v>75</v>
      </c>
      <c r="B178" s="705"/>
      <c r="C178" s="705"/>
      <c r="D178" s="705"/>
      <c r="E178" s="705"/>
      <c r="F178" s="705"/>
      <c r="G178" s="706"/>
      <c r="H178" s="707"/>
      <c r="I178" s="707"/>
      <c r="J178" s="707"/>
      <c r="K178" s="707"/>
      <c r="L178" s="707"/>
      <c r="M178" s="707"/>
      <c r="N178" s="707"/>
      <c r="O178" s="707"/>
      <c r="P178" s="708"/>
      <c r="Q178" s="458"/>
      <c r="R178" s="458"/>
      <c r="S178" s="458"/>
      <c r="T178" s="458"/>
      <c r="U178" s="458"/>
      <c r="V178" s="703"/>
      <c r="W178" s="703"/>
      <c r="X178" s="703"/>
      <c r="Y178" s="703"/>
      <c r="Z178" s="703"/>
      <c r="AA178" s="704" t="str">
        <f t="shared" si="4"/>
        <v/>
      </c>
      <c r="AB178" s="704"/>
      <c r="AC178" s="704"/>
      <c r="AD178" s="687" t="str">
        <f>IF(Q178=Keywords!$P$6,"TXN# ","")</f>
        <v/>
      </c>
      <c r="AE178" s="688"/>
      <c r="AF178" s="688"/>
      <c r="AG178" s="688"/>
      <c r="AH178" s="688"/>
      <c r="AI178" s="688"/>
      <c r="AJ178" s="688"/>
      <c r="AK178" s="688"/>
      <c r="AL178" s="688"/>
      <c r="AM178" s="689"/>
      <c r="AN178" s="205" t="str">
        <f>IF(AND(OR($B178="",$G178=Keywords!$L$5,$G178="",$Q178=Keywords!$P$5,$Q178="",$AA178=""),$V178&gt;0),1,"")</f>
        <v/>
      </c>
    </row>
    <row r="179" spans="1:40" ht="12" hidden="1" customHeight="1" x14ac:dyDescent="0.2">
      <c r="AN179" s="206"/>
    </row>
    <row r="180" spans="1:40" ht="15.75" hidden="1" customHeight="1" x14ac:dyDescent="0.25">
      <c r="A180" s="39" t="str">
        <f>CONCATENATE($A$8," | ",$V$8)</f>
        <v xml:space="preserve"> | </v>
      </c>
      <c r="AN180" s="206"/>
    </row>
    <row r="181" spans="1:40" s="29" customFormat="1" ht="12.75" hidden="1" customHeight="1" x14ac:dyDescent="0.2">
      <c r="A181" s="43" t="s">
        <v>398</v>
      </c>
      <c r="B181" s="43"/>
      <c r="AN181" s="207"/>
    </row>
    <row r="182" spans="1:40" ht="7.9" hidden="1" customHeight="1" x14ac:dyDescent="0.2">
      <c r="B182" s="29"/>
      <c r="AN182" s="206"/>
    </row>
    <row r="183" spans="1:40" ht="15" hidden="1" customHeight="1" x14ac:dyDescent="0.25">
      <c r="A183" s="36">
        <v>76</v>
      </c>
      <c r="B183" s="705"/>
      <c r="C183" s="705"/>
      <c r="D183" s="705"/>
      <c r="E183" s="705"/>
      <c r="F183" s="705"/>
      <c r="G183" s="706" t="s">
        <v>26</v>
      </c>
      <c r="H183" s="707"/>
      <c r="I183" s="707"/>
      <c r="J183" s="707"/>
      <c r="K183" s="707"/>
      <c r="L183" s="707"/>
      <c r="M183" s="707"/>
      <c r="N183" s="707"/>
      <c r="O183" s="707"/>
      <c r="P183" s="708"/>
      <c r="Q183" s="458"/>
      <c r="R183" s="458"/>
      <c r="S183" s="458"/>
      <c r="T183" s="458"/>
      <c r="U183" s="458"/>
      <c r="V183" s="797"/>
      <c r="W183" s="797"/>
      <c r="X183" s="797"/>
      <c r="Y183" s="797"/>
      <c r="Z183" s="797"/>
      <c r="AA183" s="798" t="str">
        <f t="shared" si="4"/>
        <v/>
      </c>
      <c r="AB183" s="798"/>
      <c r="AC183" s="798"/>
      <c r="AD183" s="687" t="str">
        <f>IF(Q183=Keywords!$P$6,"TXN# ","")</f>
        <v/>
      </c>
      <c r="AE183" s="688"/>
      <c r="AF183" s="688"/>
      <c r="AG183" s="688"/>
      <c r="AH183" s="688"/>
      <c r="AI183" s="688"/>
      <c r="AJ183" s="688"/>
      <c r="AK183" s="688"/>
      <c r="AL183" s="688"/>
      <c r="AM183" s="689"/>
      <c r="AN183" s="205" t="str">
        <f>IF(AND(OR($B183="",$G183=Keywords!$L$5,$G183="",$Q183=Keywords!$P$5,$Q183="",$AA183=""),$V183&gt;0),1,"")</f>
        <v/>
      </c>
    </row>
    <row r="184" spans="1:40" ht="15" hidden="1" customHeight="1" x14ac:dyDescent="0.25">
      <c r="A184" s="36">
        <v>77</v>
      </c>
      <c r="B184" s="705"/>
      <c r="C184" s="705"/>
      <c r="D184" s="705"/>
      <c r="E184" s="705"/>
      <c r="F184" s="705"/>
      <c r="G184" s="706"/>
      <c r="H184" s="707"/>
      <c r="I184" s="707"/>
      <c r="J184" s="707"/>
      <c r="K184" s="707"/>
      <c r="L184" s="707"/>
      <c r="M184" s="707"/>
      <c r="N184" s="707"/>
      <c r="O184" s="707"/>
      <c r="P184" s="708"/>
      <c r="Q184" s="458"/>
      <c r="R184" s="458"/>
      <c r="S184" s="458"/>
      <c r="T184" s="458"/>
      <c r="U184" s="458"/>
      <c r="V184" s="703"/>
      <c r="W184" s="703"/>
      <c r="X184" s="703"/>
      <c r="Y184" s="703"/>
      <c r="Z184" s="703"/>
      <c r="AA184" s="704" t="str">
        <f t="shared" si="4"/>
        <v/>
      </c>
      <c r="AB184" s="704"/>
      <c r="AC184" s="704"/>
      <c r="AD184" s="687" t="str">
        <f>IF(Q184=Keywords!$P$6,"TXN# ","")</f>
        <v/>
      </c>
      <c r="AE184" s="688"/>
      <c r="AF184" s="688"/>
      <c r="AG184" s="688"/>
      <c r="AH184" s="688"/>
      <c r="AI184" s="688"/>
      <c r="AJ184" s="688"/>
      <c r="AK184" s="688"/>
      <c r="AL184" s="688"/>
      <c r="AM184" s="689"/>
      <c r="AN184" s="205" t="str">
        <f>IF(AND(OR($B184="",$G184=Keywords!$L$5,$G184="",$Q184=Keywords!$P$5,$Q184="",$AA184=""),$V184&gt;0),1,"")</f>
        <v/>
      </c>
    </row>
    <row r="185" spans="1:40" ht="15" hidden="1" customHeight="1" x14ac:dyDescent="0.25">
      <c r="A185" s="36">
        <v>78</v>
      </c>
      <c r="B185" s="705"/>
      <c r="C185" s="705"/>
      <c r="D185" s="705"/>
      <c r="E185" s="705"/>
      <c r="F185" s="705"/>
      <c r="G185" s="706"/>
      <c r="H185" s="707"/>
      <c r="I185" s="707"/>
      <c r="J185" s="707"/>
      <c r="K185" s="707"/>
      <c r="L185" s="707"/>
      <c r="M185" s="707"/>
      <c r="N185" s="707"/>
      <c r="O185" s="707"/>
      <c r="P185" s="708"/>
      <c r="Q185" s="458"/>
      <c r="R185" s="458"/>
      <c r="S185" s="458"/>
      <c r="T185" s="458"/>
      <c r="U185" s="458"/>
      <c r="V185" s="703"/>
      <c r="W185" s="703"/>
      <c r="X185" s="703"/>
      <c r="Y185" s="703"/>
      <c r="Z185" s="703"/>
      <c r="AA185" s="704" t="str">
        <f t="shared" si="4"/>
        <v/>
      </c>
      <c r="AB185" s="704"/>
      <c r="AC185" s="704"/>
      <c r="AD185" s="687" t="str">
        <f>IF(Q185=Keywords!$P$6,"TXN# ","")</f>
        <v/>
      </c>
      <c r="AE185" s="688"/>
      <c r="AF185" s="688"/>
      <c r="AG185" s="688"/>
      <c r="AH185" s="688"/>
      <c r="AI185" s="688"/>
      <c r="AJ185" s="688"/>
      <c r="AK185" s="688"/>
      <c r="AL185" s="688"/>
      <c r="AM185" s="689"/>
      <c r="AN185" s="205" t="str">
        <f>IF(AND(OR($B185="",$G185=Keywords!$L$5,$G185="",$Q185=Keywords!$P$5,$Q185="",$AA185=""),$V185&gt;0),1,"")</f>
        <v/>
      </c>
    </row>
    <row r="186" spans="1:40" ht="15" hidden="1" customHeight="1" x14ac:dyDescent="0.25">
      <c r="A186" s="36">
        <v>79</v>
      </c>
      <c r="B186" s="705"/>
      <c r="C186" s="705"/>
      <c r="D186" s="705"/>
      <c r="E186" s="705"/>
      <c r="F186" s="705"/>
      <c r="G186" s="706"/>
      <c r="H186" s="707"/>
      <c r="I186" s="707"/>
      <c r="J186" s="707"/>
      <c r="K186" s="707"/>
      <c r="L186" s="707"/>
      <c r="M186" s="707"/>
      <c r="N186" s="707"/>
      <c r="O186" s="707"/>
      <c r="P186" s="708"/>
      <c r="Q186" s="458"/>
      <c r="R186" s="458"/>
      <c r="S186" s="458"/>
      <c r="T186" s="458"/>
      <c r="U186" s="458"/>
      <c r="V186" s="703"/>
      <c r="W186" s="703"/>
      <c r="X186" s="703"/>
      <c r="Y186" s="703"/>
      <c r="Z186" s="703"/>
      <c r="AA186" s="704" t="str">
        <f t="shared" si="4"/>
        <v/>
      </c>
      <c r="AB186" s="704"/>
      <c r="AC186" s="704"/>
      <c r="AD186" s="687" t="str">
        <f>IF(Q186=Keywords!$P$6,"TXN# ","")</f>
        <v/>
      </c>
      <c r="AE186" s="688"/>
      <c r="AF186" s="688"/>
      <c r="AG186" s="688"/>
      <c r="AH186" s="688"/>
      <c r="AI186" s="688"/>
      <c r="AJ186" s="688"/>
      <c r="AK186" s="688"/>
      <c r="AL186" s="688"/>
      <c r="AM186" s="689"/>
      <c r="AN186" s="205" t="str">
        <f>IF(AND(OR($B186="",$G186=Keywords!$L$5,$G186="",$Q186=Keywords!$P$5,$Q186="",$AA186=""),$V186&gt;0),1,"")</f>
        <v/>
      </c>
    </row>
    <row r="187" spans="1:40" ht="15" hidden="1" customHeight="1" x14ac:dyDescent="0.25">
      <c r="A187" s="36">
        <v>80</v>
      </c>
      <c r="B187" s="705"/>
      <c r="C187" s="705"/>
      <c r="D187" s="705"/>
      <c r="E187" s="705"/>
      <c r="F187" s="705"/>
      <c r="G187" s="706"/>
      <c r="H187" s="707"/>
      <c r="I187" s="707"/>
      <c r="J187" s="707"/>
      <c r="K187" s="707"/>
      <c r="L187" s="707"/>
      <c r="M187" s="707"/>
      <c r="N187" s="707"/>
      <c r="O187" s="707"/>
      <c r="P187" s="708"/>
      <c r="Q187" s="458"/>
      <c r="R187" s="458"/>
      <c r="S187" s="458"/>
      <c r="T187" s="458"/>
      <c r="U187" s="458"/>
      <c r="V187" s="703"/>
      <c r="W187" s="703"/>
      <c r="X187" s="703"/>
      <c r="Y187" s="703"/>
      <c r="Z187" s="703"/>
      <c r="AA187" s="704" t="str">
        <f t="shared" si="4"/>
        <v/>
      </c>
      <c r="AB187" s="704"/>
      <c r="AC187" s="704"/>
      <c r="AD187" s="687" t="str">
        <f>IF(Q187=Keywords!$P$6,"TXN# ","")</f>
        <v/>
      </c>
      <c r="AE187" s="688"/>
      <c r="AF187" s="688"/>
      <c r="AG187" s="688"/>
      <c r="AH187" s="688"/>
      <c r="AI187" s="688"/>
      <c r="AJ187" s="688"/>
      <c r="AK187" s="688"/>
      <c r="AL187" s="688"/>
      <c r="AM187" s="689"/>
      <c r="AN187" s="205" t="str">
        <f>IF(AND(OR($B187="",$G187=Keywords!$L$5,$G187="",$Q187=Keywords!$P$5,$Q187="",$AA187=""),$V187&gt;0),1,"")</f>
        <v/>
      </c>
    </row>
    <row r="188" spans="1:40" ht="15" hidden="1" customHeight="1" x14ac:dyDescent="0.25">
      <c r="A188" s="36">
        <v>81</v>
      </c>
      <c r="B188" s="705"/>
      <c r="C188" s="705"/>
      <c r="D188" s="705"/>
      <c r="E188" s="705"/>
      <c r="F188" s="705"/>
      <c r="G188" s="706"/>
      <c r="H188" s="707"/>
      <c r="I188" s="707"/>
      <c r="J188" s="707"/>
      <c r="K188" s="707"/>
      <c r="L188" s="707"/>
      <c r="M188" s="707"/>
      <c r="N188" s="707"/>
      <c r="O188" s="707"/>
      <c r="P188" s="708"/>
      <c r="Q188" s="458"/>
      <c r="R188" s="458"/>
      <c r="S188" s="458"/>
      <c r="T188" s="458"/>
      <c r="U188" s="458"/>
      <c r="V188" s="703"/>
      <c r="W188" s="703"/>
      <c r="X188" s="703"/>
      <c r="Y188" s="703"/>
      <c r="Z188" s="703"/>
      <c r="AA188" s="704" t="str">
        <f t="shared" si="4"/>
        <v/>
      </c>
      <c r="AB188" s="704"/>
      <c r="AC188" s="704"/>
      <c r="AD188" s="687" t="str">
        <f>IF(Q188=Keywords!$P$6,"TXN# ","")</f>
        <v/>
      </c>
      <c r="AE188" s="688"/>
      <c r="AF188" s="688"/>
      <c r="AG188" s="688"/>
      <c r="AH188" s="688"/>
      <c r="AI188" s="688"/>
      <c r="AJ188" s="688"/>
      <c r="AK188" s="688"/>
      <c r="AL188" s="688"/>
      <c r="AM188" s="689"/>
      <c r="AN188" s="205" t="str">
        <f>IF(AND(OR($B188="",$G188=Keywords!$L$5,$G188="",$Q188=Keywords!$P$5,$Q188="",$AA188=""),$V188&gt;0),1,"")</f>
        <v/>
      </c>
    </row>
    <row r="189" spans="1:40" ht="15" hidden="1" customHeight="1" x14ac:dyDescent="0.25">
      <c r="A189" s="36">
        <v>82</v>
      </c>
      <c r="B189" s="705"/>
      <c r="C189" s="705"/>
      <c r="D189" s="705"/>
      <c r="E189" s="705"/>
      <c r="F189" s="705"/>
      <c r="G189" s="706"/>
      <c r="H189" s="707"/>
      <c r="I189" s="707"/>
      <c r="J189" s="707"/>
      <c r="K189" s="707"/>
      <c r="L189" s="707"/>
      <c r="M189" s="707"/>
      <c r="N189" s="707"/>
      <c r="O189" s="707"/>
      <c r="P189" s="708"/>
      <c r="Q189" s="458"/>
      <c r="R189" s="458"/>
      <c r="S189" s="458"/>
      <c r="T189" s="458"/>
      <c r="U189" s="458"/>
      <c r="V189" s="703"/>
      <c r="W189" s="703"/>
      <c r="X189" s="703"/>
      <c r="Y189" s="703"/>
      <c r="Z189" s="703"/>
      <c r="AA189" s="704" t="str">
        <f t="shared" si="4"/>
        <v/>
      </c>
      <c r="AB189" s="704"/>
      <c r="AC189" s="704"/>
      <c r="AD189" s="687" t="str">
        <f>IF(Q189=Keywords!$P$6,"TXN# ","")</f>
        <v/>
      </c>
      <c r="AE189" s="688"/>
      <c r="AF189" s="688"/>
      <c r="AG189" s="688"/>
      <c r="AH189" s="688"/>
      <c r="AI189" s="688"/>
      <c r="AJ189" s="688"/>
      <c r="AK189" s="688"/>
      <c r="AL189" s="688"/>
      <c r="AM189" s="689"/>
      <c r="AN189" s="205" t="str">
        <f>IF(AND(OR($B189="",$G189=Keywords!$L$5,$G189="",$Q189=Keywords!$P$5,$Q189="",$AA189=""),$V189&gt;0),1,"")</f>
        <v/>
      </c>
    </row>
    <row r="190" spans="1:40" ht="15" hidden="1" customHeight="1" x14ac:dyDescent="0.25">
      <c r="A190" s="36">
        <v>83</v>
      </c>
      <c r="B190" s="705"/>
      <c r="C190" s="705"/>
      <c r="D190" s="705"/>
      <c r="E190" s="705"/>
      <c r="F190" s="705"/>
      <c r="G190" s="706"/>
      <c r="H190" s="707"/>
      <c r="I190" s="707"/>
      <c r="J190" s="707"/>
      <c r="K190" s="707"/>
      <c r="L190" s="707"/>
      <c r="M190" s="707"/>
      <c r="N190" s="707"/>
      <c r="O190" s="707"/>
      <c r="P190" s="708"/>
      <c r="Q190" s="458"/>
      <c r="R190" s="458"/>
      <c r="S190" s="458"/>
      <c r="T190" s="458"/>
      <c r="U190" s="458"/>
      <c r="V190" s="703"/>
      <c r="W190" s="703"/>
      <c r="X190" s="703"/>
      <c r="Y190" s="703"/>
      <c r="Z190" s="703"/>
      <c r="AA190" s="704" t="str">
        <f t="shared" si="4"/>
        <v/>
      </c>
      <c r="AB190" s="704"/>
      <c r="AC190" s="704"/>
      <c r="AD190" s="687" t="str">
        <f>IF(Q190=Keywords!$P$6,"TXN# ","")</f>
        <v/>
      </c>
      <c r="AE190" s="688"/>
      <c r="AF190" s="688"/>
      <c r="AG190" s="688"/>
      <c r="AH190" s="688"/>
      <c r="AI190" s="688"/>
      <c r="AJ190" s="688"/>
      <c r="AK190" s="688"/>
      <c r="AL190" s="688"/>
      <c r="AM190" s="689"/>
      <c r="AN190" s="205" t="str">
        <f>IF(AND(OR($B190="",$G190=Keywords!$L$5,$G190="",$Q190=Keywords!$P$5,$Q190="",$AA190=""),$V190&gt;0),1,"")</f>
        <v/>
      </c>
    </row>
    <row r="191" spans="1:40" ht="15" hidden="1" customHeight="1" x14ac:dyDescent="0.25">
      <c r="A191" s="36">
        <v>84</v>
      </c>
      <c r="B191" s="705"/>
      <c r="C191" s="705"/>
      <c r="D191" s="705"/>
      <c r="E191" s="705"/>
      <c r="F191" s="705"/>
      <c r="G191" s="706"/>
      <c r="H191" s="707"/>
      <c r="I191" s="707"/>
      <c r="J191" s="707"/>
      <c r="K191" s="707"/>
      <c r="L191" s="707"/>
      <c r="M191" s="707"/>
      <c r="N191" s="707"/>
      <c r="O191" s="707"/>
      <c r="P191" s="708"/>
      <c r="Q191" s="458"/>
      <c r="R191" s="458"/>
      <c r="S191" s="458"/>
      <c r="T191" s="458"/>
      <c r="U191" s="458"/>
      <c r="V191" s="703"/>
      <c r="W191" s="703"/>
      <c r="X191" s="703"/>
      <c r="Y191" s="703"/>
      <c r="Z191" s="703"/>
      <c r="AA191" s="704" t="str">
        <f t="shared" si="4"/>
        <v/>
      </c>
      <c r="AB191" s="704"/>
      <c r="AC191" s="704"/>
      <c r="AD191" s="687" t="str">
        <f>IF(Q191=Keywords!$P$6,"TXN# ","")</f>
        <v/>
      </c>
      <c r="AE191" s="688"/>
      <c r="AF191" s="688"/>
      <c r="AG191" s="688"/>
      <c r="AH191" s="688"/>
      <c r="AI191" s="688"/>
      <c r="AJ191" s="688"/>
      <c r="AK191" s="688"/>
      <c r="AL191" s="688"/>
      <c r="AM191" s="689"/>
      <c r="AN191" s="205" t="str">
        <f>IF(AND(OR($B191="",$G191=Keywords!$L$5,$G191="",$Q191=Keywords!$P$5,$Q191="",$AA191=""),$V191&gt;0),1,"")</f>
        <v/>
      </c>
    </row>
    <row r="192" spans="1:40" ht="15" hidden="1" customHeight="1" x14ac:dyDescent="0.25">
      <c r="A192" s="36">
        <v>85</v>
      </c>
      <c r="B192" s="705"/>
      <c r="C192" s="705"/>
      <c r="D192" s="705"/>
      <c r="E192" s="705"/>
      <c r="F192" s="705"/>
      <c r="G192" s="706"/>
      <c r="H192" s="707"/>
      <c r="I192" s="707"/>
      <c r="J192" s="707"/>
      <c r="K192" s="707"/>
      <c r="L192" s="707"/>
      <c r="M192" s="707"/>
      <c r="N192" s="707"/>
      <c r="O192" s="707"/>
      <c r="P192" s="708"/>
      <c r="Q192" s="458"/>
      <c r="R192" s="458"/>
      <c r="S192" s="458"/>
      <c r="T192" s="458"/>
      <c r="U192" s="458"/>
      <c r="V192" s="703"/>
      <c r="W192" s="703"/>
      <c r="X192" s="703"/>
      <c r="Y192" s="703"/>
      <c r="Z192" s="703"/>
      <c r="AA192" s="704" t="str">
        <f t="shared" si="4"/>
        <v/>
      </c>
      <c r="AB192" s="704"/>
      <c r="AC192" s="704"/>
      <c r="AD192" s="687" t="str">
        <f>IF(Q192=Keywords!$P$6,"TXN# ","")</f>
        <v/>
      </c>
      <c r="AE192" s="688"/>
      <c r="AF192" s="688"/>
      <c r="AG192" s="688"/>
      <c r="AH192" s="688"/>
      <c r="AI192" s="688"/>
      <c r="AJ192" s="688"/>
      <c r="AK192" s="688"/>
      <c r="AL192" s="688"/>
      <c r="AM192" s="689"/>
      <c r="AN192" s="205" t="str">
        <f>IF(AND(OR($B192="",$G192=Keywords!$L$5,$G192="",$Q192=Keywords!$P$5,$Q192="",$AA192=""),$V192&gt;0),1,"")</f>
        <v/>
      </c>
    </row>
    <row r="193" spans="1:40" ht="15" hidden="1" customHeight="1" x14ac:dyDescent="0.25">
      <c r="A193" s="36">
        <v>86</v>
      </c>
      <c r="B193" s="705"/>
      <c r="C193" s="705"/>
      <c r="D193" s="705"/>
      <c r="E193" s="705"/>
      <c r="F193" s="705"/>
      <c r="G193" s="706"/>
      <c r="H193" s="707"/>
      <c r="I193" s="707"/>
      <c r="J193" s="707"/>
      <c r="K193" s="707"/>
      <c r="L193" s="707"/>
      <c r="M193" s="707"/>
      <c r="N193" s="707"/>
      <c r="O193" s="707"/>
      <c r="P193" s="708"/>
      <c r="Q193" s="458"/>
      <c r="R193" s="458"/>
      <c r="S193" s="458"/>
      <c r="T193" s="458"/>
      <c r="U193" s="458"/>
      <c r="V193" s="703"/>
      <c r="W193" s="703"/>
      <c r="X193" s="703"/>
      <c r="Y193" s="703"/>
      <c r="Z193" s="703"/>
      <c r="AA193" s="704" t="str">
        <f t="shared" si="4"/>
        <v/>
      </c>
      <c r="AB193" s="704"/>
      <c r="AC193" s="704"/>
      <c r="AD193" s="687" t="str">
        <f>IF(Q193=Keywords!$P$6,"TXN# ","")</f>
        <v/>
      </c>
      <c r="AE193" s="688"/>
      <c r="AF193" s="688"/>
      <c r="AG193" s="688"/>
      <c r="AH193" s="688"/>
      <c r="AI193" s="688"/>
      <c r="AJ193" s="688"/>
      <c r="AK193" s="688"/>
      <c r="AL193" s="688"/>
      <c r="AM193" s="689"/>
      <c r="AN193" s="205" t="str">
        <f>IF(AND(OR($B193="",$G193=Keywords!$L$5,$G193="",$Q193=Keywords!$P$5,$Q193="",$AA193=""),$V193&gt;0),1,"")</f>
        <v/>
      </c>
    </row>
    <row r="194" spans="1:40" ht="15" hidden="1" customHeight="1" x14ac:dyDescent="0.25">
      <c r="A194" s="36">
        <v>87</v>
      </c>
      <c r="B194" s="705"/>
      <c r="C194" s="705"/>
      <c r="D194" s="705"/>
      <c r="E194" s="705"/>
      <c r="F194" s="705"/>
      <c r="G194" s="706"/>
      <c r="H194" s="707"/>
      <c r="I194" s="707"/>
      <c r="J194" s="707"/>
      <c r="K194" s="707"/>
      <c r="L194" s="707"/>
      <c r="M194" s="707"/>
      <c r="N194" s="707"/>
      <c r="O194" s="707"/>
      <c r="P194" s="708"/>
      <c r="Q194" s="458"/>
      <c r="R194" s="458"/>
      <c r="S194" s="458"/>
      <c r="T194" s="458"/>
      <c r="U194" s="458"/>
      <c r="V194" s="703"/>
      <c r="W194" s="703"/>
      <c r="X194" s="703"/>
      <c r="Y194" s="703"/>
      <c r="Z194" s="703"/>
      <c r="AA194" s="704" t="str">
        <f t="shared" si="4"/>
        <v/>
      </c>
      <c r="AB194" s="704"/>
      <c r="AC194" s="704"/>
      <c r="AD194" s="687" t="str">
        <f>IF(Q194=Keywords!$P$6,"TXN# ","")</f>
        <v/>
      </c>
      <c r="AE194" s="688"/>
      <c r="AF194" s="688"/>
      <c r="AG194" s="688"/>
      <c r="AH194" s="688"/>
      <c r="AI194" s="688"/>
      <c r="AJ194" s="688"/>
      <c r="AK194" s="688"/>
      <c r="AL194" s="688"/>
      <c r="AM194" s="689"/>
      <c r="AN194" s="205" t="str">
        <f>IF(AND(OR($B194="",$G194=Keywords!$L$5,$G194="",$Q194=Keywords!$P$5,$Q194="",$AA194=""),$V194&gt;0),1,"")</f>
        <v/>
      </c>
    </row>
    <row r="195" spans="1:40" ht="15" hidden="1" customHeight="1" x14ac:dyDescent="0.25">
      <c r="A195" s="36">
        <v>88</v>
      </c>
      <c r="B195" s="705"/>
      <c r="C195" s="705"/>
      <c r="D195" s="705"/>
      <c r="E195" s="705"/>
      <c r="F195" s="705"/>
      <c r="G195" s="706"/>
      <c r="H195" s="707"/>
      <c r="I195" s="707"/>
      <c r="J195" s="707"/>
      <c r="K195" s="707"/>
      <c r="L195" s="707"/>
      <c r="M195" s="707"/>
      <c r="N195" s="707"/>
      <c r="O195" s="707"/>
      <c r="P195" s="708"/>
      <c r="Q195" s="458"/>
      <c r="R195" s="458"/>
      <c r="S195" s="458"/>
      <c r="T195" s="458"/>
      <c r="U195" s="458"/>
      <c r="V195" s="703"/>
      <c r="W195" s="703"/>
      <c r="X195" s="703"/>
      <c r="Y195" s="703"/>
      <c r="Z195" s="703"/>
      <c r="AA195" s="704" t="str">
        <f t="shared" si="4"/>
        <v/>
      </c>
      <c r="AB195" s="704"/>
      <c r="AC195" s="704"/>
      <c r="AD195" s="687" t="str">
        <f>IF(Q195=Keywords!$P$6,"TXN# ","")</f>
        <v/>
      </c>
      <c r="AE195" s="688"/>
      <c r="AF195" s="688"/>
      <c r="AG195" s="688"/>
      <c r="AH195" s="688"/>
      <c r="AI195" s="688"/>
      <c r="AJ195" s="688"/>
      <c r="AK195" s="688"/>
      <c r="AL195" s="688"/>
      <c r="AM195" s="689"/>
      <c r="AN195" s="205" t="str">
        <f>IF(AND(OR($B195="",$G195=Keywords!$L$5,$G195="",$Q195=Keywords!$P$5,$Q195="",$AA195=""),$V195&gt;0),1,"")</f>
        <v/>
      </c>
    </row>
    <row r="196" spans="1:40" ht="15" hidden="1" customHeight="1" x14ac:dyDescent="0.25">
      <c r="A196" s="36">
        <v>89</v>
      </c>
      <c r="B196" s="705"/>
      <c r="C196" s="705"/>
      <c r="D196" s="705"/>
      <c r="E196" s="705"/>
      <c r="F196" s="705"/>
      <c r="G196" s="706"/>
      <c r="H196" s="707"/>
      <c r="I196" s="707"/>
      <c r="J196" s="707"/>
      <c r="K196" s="707"/>
      <c r="L196" s="707"/>
      <c r="M196" s="707"/>
      <c r="N196" s="707"/>
      <c r="O196" s="707"/>
      <c r="P196" s="708"/>
      <c r="Q196" s="458"/>
      <c r="R196" s="458"/>
      <c r="S196" s="458"/>
      <c r="T196" s="458"/>
      <c r="U196" s="458"/>
      <c r="V196" s="703"/>
      <c r="W196" s="703"/>
      <c r="X196" s="703"/>
      <c r="Y196" s="703"/>
      <c r="Z196" s="703"/>
      <c r="AA196" s="704" t="str">
        <f t="shared" si="4"/>
        <v/>
      </c>
      <c r="AB196" s="704"/>
      <c r="AC196" s="704"/>
      <c r="AD196" s="687" t="str">
        <f>IF(Q196=Keywords!$P$6,"TXN# ","")</f>
        <v/>
      </c>
      <c r="AE196" s="688"/>
      <c r="AF196" s="688"/>
      <c r="AG196" s="688"/>
      <c r="AH196" s="688"/>
      <c r="AI196" s="688"/>
      <c r="AJ196" s="688"/>
      <c r="AK196" s="688"/>
      <c r="AL196" s="688"/>
      <c r="AM196" s="689"/>
      <c r="AN196" s="205" t="str">
        <f>IF(AND(OR($B196="",$G196=Keywords!$L$5,$G196="",$Q196=Keywords!$P$5,$Q196="",$AA196=""),$V196&gt;0),1,"")</f>
        <v/>
      </c>
    </row>
    <row r="197" spans="1:40" ht="15" hidden="1" customHeight="1" x14ac:dyDescent="0.25">
      <c r="A197" s="36">
        <v>90</v>
      </c>
      <c r="B197" s="705"/>
      <c r="C197" s="705"/>
      <c r="D197" s="705"/>
      <c r="E197" s="705"/>
      <c r="F197" s="705"/>
      <c r="G197" s="706"/>
      <c r="H197" s="707"/>
      <c r="I197" s="707"/>
      <c r="J197" s="707"/>
      <c r="K197" s="707"/>
      <c r="L197" s="707"/>
      <c r="M197" s="707"/>
      <c r="N197" s="707"/>
      <c r="O197" s="707"/>
      <c r="P197" s="708"/>
      <c r="Q197" s="458"/>
      <c r="R197" s="458"/>
      <c r="S197" s="458"/>
      <c r="T197" s="458"/>
      <c r="U197" s="458"/>
      <c r="V197" s="703"/>
      <c r="W197" s="703"/>
      <c r="X197" s="703"/>
      <c r="Y197" s="703"/>
      <c r="Z197" s="703"/>
      <c r="AA197" s="704" t="str">
        <f t="shared" si="4"/>
        <v/>
      </c>
      <c r="AB197" s="704"/>
      <c r="AC197" s="704"/>
      <c r="AD197" s="687" t="str">
        <f>IF(Q197=Keywords!$P$6,"TXN# ","")</f>
        <v/>
      </c>
      <c r="AE197" s="688"/>
      <c r="AF197" s="688"/>
      <c r="AG197" s="688"/>
      <c r="AH197" s="688"/>
      <c r="AI197" s="688"/>
      <c r="AJ197" s="688"/>
      <c r="AK197" s="688"/>
      <c r="AL197" s="688"/>
      <c r="AM197" s="689"/>
      <c r="AN197" s="205" t="str">
        <f>IF(AND(OR($B197="",$G197=Keywords!$L$5,$G197="",$Q197=Keywords!$P$5,$Q197="",$AA197=""),$V197&gt;0),1,"")</f>
        <v/>
      </c>
    </row>
    <row r="198" spans="1:40" ht="15" hidden="1" customHeight="1" x14ac:dyDescent="0.25">
      <c r="A198" s="36">
        <v>91</v>
      </c>
      <c r="B198" s="705"/>
      <c r="C198" s="705"/>
      <c r="D198" s="705"/>
      <c r="E198" s="705"/>
      <c r="F198" s="705"/>
      <c r="G198" s="706"/>
      <c r="H198" s="707"/>
      <c r="I198" s="707"/>
      <c r="J198" s="707"/>
      <c r="K198" s="707"/>
      <c r="L198" s="707"/>
      <c r="M198" s="707"/>
      <c r="N198" s="707"/>
      <c r="O198" s="707"/>
      <c r="P198" s="708"/>
      <c r="Q198" s="458"/>
      <c r="R198" s="458"/>
      <c r="S198" s="458"/>
      <c r="T198" s="458"/>
      <c r="U198" s="458"/>
      <c r="V198" s="703"/>
      <c r="W198" s="703"/>
      <c r="X198" s="703"/>
      <c r="Y198" s="703"/>
      <c r="Z198" s="703"/>
      <c r="AA198" s="704" t="str">
        <f t="shared" si="4"/>
        <v/>
      </c>
      <c r="AB198" s="704"/>
      <c r="AC198" s="704"/>
      <c r="AD198" s="687" t="str">
        <f>IF(Q198=Keywords!$P$6,"TXN# ","")</f>
        <v/>
      </c>
      <c r="AE198" s="688"/>
      <c r="AF198" s="688"/>
      <c r="AG198" s="688"/>
      <c r="AH198" s="688"/>
      <c r="AI198" s="688"/>
      <c r="AJ198" s="688"/>
      <c r="AK198" s="688"/>
      <c r="AL198" s="688"/>
      <c r="AM198" s="689"/>
      <c r="AN198" s="205" t="str">
        <f>IF(AND(OR($B198="",$G198=Keywords!$L$5,$G198="",$Q198=Keywords!$P$5,$Q198="",$AA198=""),$V198&gt;0),1,"")</f>
        <v/>
      </c>
    </row>
    <row r="199" spans="1:40" ht="15" hidden="1" customHeight="1" x14ac:dyDescent="0.25">
      <c r="A199" s="36">
        <v>92</v>
      </c>
      <c r="B199" s="705"/>
      <c r="C199" s="705"/>
      <c r="D199" s="705"/>
      <c r="E199" s="705"/>
      <c r="F199" s="705"/>
      <c r="G199" s="706"/>
      <c r="H199" s="707"/>
      <c r="I199" s="707"/>
      <c r="J199" s="707"/>
      <c r="K199" s="707"/>
      <c r="L199" s="707"/>
      <c r="M199" s="707"/>
      <c r="N199" s="707"/>
      <c r="O199" s="707"/>
      <c r="P199" s="708"/>
      <c r="Q199" s="458"/>
      <c r="R199" s="458"/>
      <c r="S199" s="458"/>
      <c r="T199" s="458"/>
      <c r="U199" s="458"/>
      <c r="V199" s="703"/>
      <c r="W199" s="703"/>
      <c r="X199" s="703"/>
      <c r="Y199" s="703"/>
      <c r="Z199" s="703"/>
      <c r="AA199" s="704" t="str">
        <f t="shared" si="4"/>
        <v/>
      </c>
      <c r="AB199" s="704"/>
      <c r="AC199" s="704"/>
      <c r="AD199" s="687" t="str">
        <f>IF(Q199=Keywords!$P$6,"TXN# ","")</f>
        <v/>
      </c>
      <c r="AE199" s="688"/>
      <c r="AF199" s="688"/>
      <c r="AG199" s="688"/>
      <c r="AH199" s="688"/>
      <c r="AI199" s="688"/>
      <c r="AJ199" s="688"/>
      <c r="AK199" s="688"/>
      <c r="AL199" s="688"/>
      <c r="AM199" s="689"/>
      <c r="AN199" s="205" t="str">
        <f>IF(AND(OR($B199="",$G199=Keywords!$L$5,$G199="",$Q199=Keywords!$P$5,$Q199="",$AA199=""),$V199&gt;0),1,"")</f>
        <v/>
      </c>
    </row>
    <row r="200" spans="1:40" ht="15" hidden="1" customHeight="1" x14ac:dyDescent="0.25">
      <c r="A200" s="36">
        <v>93</v>
      </c>
      <c r="B200" s="705"/>
      <c r="C200" s="705"/>
      <c r="D200" s="705"/>
      <c r="E200" s="705"/>
      <c r="F200" s="705"/>
      <c r="G200" s="706"/>
      <c r="H200" s="707"/>
      <c r="I200" s="707"/>
      <c r="J200" s="707"/>
      <c r="K200" s="707"/>
      <c r="L200" s="707"/>
      <c r="M200" s="707"/>
      <c r="N200" s="707"/>
      <c r="O200" s="707"/>
      <c r="P200" s="708"/>
      <c r="Q200" s="458"/>
      <c r="R200" s="458"/>
      <c r="S200" s="458"/>
      <c r="T200" s="458"/>
      <c r="U200" s="458"/>
      <c r="V200" s="703"/>
      <c r="W200" s="703"/>
      <c r="X200" s="703"/>
      <c r="Y200" s="703"/>
      <c r="Z200" s="703"/>
      <c r="AA200" s="704" t="str">
        <f t="shared" si="4"/>
        <v/>
      </c>
      <c r="AB200" s="704"/>
      <c r="AC200" s="704"/>
      <c r="AD200" s="687" t="str">
        <f>IF(Q200=Keywords!$P$6,"TXN# ","")</f>
        <v/>
      </c>
      <c r="AE200" s="688"/>
      <c r="AF200" s="688"/>
      <c r="AG200" s="688"/>
      <c r="AH200" s="688"/>
      <c r="AI200" s="688"/>
      <c r="AJ200" s="688"/>
      <c r="AK200" s="688"/>
      <c r="AL200" s="688"/>
      <c r="AM200" s="689"/>
      <c r="AN200" s="205" t="str">
        <f>IF(AND(OR($B200="",$G200=Keywords!$L$5,$G200="",$Q200=Keywords!$P$5,$Q200="",$AA200=""),$V200&gt;0),1,"")</f>
        <v/>
      </c>
    </row>
    <row r="201" spans="1:40" ht="15" hidden="1" customHeight="1" x14ac:dyDescent="0.25">
      <c r="A201" s="36">
        <v>94</v>
      </c>
      <c r="B201" s="705"/>
      <c r="C201" s="705"/>
      <c r="D201" s="705"/>
      <c r="E201" s="705"/>
      <c r="F201" s="705"/>
      <c r="G201" s="706"/>
      <c r="H201" s="707"/>
      <c r="I201" s="707"/>
      <c r="J201" s="707"/>
      <c r="K201" s="707"/>
      <c r="L201" s="707"/>
      <c r="M201" s="707"/>
      <c r="N201" s="707"/>
      <c r="O201" s="707"/>
      <c r="P201" s="708"/>
      <c r="Q201" s="458"/>
      <c r="R201" s="458"/>
      <c r="S201" s="458"/>
      <c r="T201" s="458"/>
      <c r="U201" s="458"/>
      <c r="V201" s="703"/>
      <c r="W201" s="703"/>
      <c r="X201" s="703"/>
      <c r="Y201" s="703"/>
      <c r="Z201" s="703"/>
      <c r="AA201" s="704" t="str">
        <f t="shared" si="4"/>
        <v/>
      </c>
      <c r="AB201" s="704"/>
      <c r="AC201" s="704"/>
      <c r="AD201" s="687" t="str">
        <f>IF(Q201=Keywords!$P$6,"TXN# ","")</f>
        <v/>
      </c>
      <c r="AE201" s="688"/>
      <c r="AF201" s="688"/>
      <c r="AG201" s="688"/>
      <c r="AH201" s="688"/>
      <c r="AI201" s="688"/>
      <c r="AJ201" s="688"/>
      <c r="AK201" s="688"/>
      <c r="AL201" s="688"/>
      <c r="AM201" s="689"/>
      <c r="AN201" s="205" t="str">
        <f>IF(AND(OR($B201="",$G201=Keywords!$L$5,$G201="",$Q201=Keywords!$P$5,$Q201="",$AA201=""),$V201&gt;0),1,"")</f>
        <v/>
      </c>
    </row>
    <row r="202" spans="1:40" ht="15" hidden="1" customHeight="1" x14ac:dyDescent="0.25">
      <c r="A202" s="36">
        <v>95</v>
      </c>
      <c r="B202" s="705"/>
      <c r="C202" s="705"/>
      <c r="D202" s="705"/>
      <c r="E202" s="705"/>
      <c r="F202" s="705"/>
      <c r="G202" s="706"/>
      <c r="H202" s="707"/>
      <c r="I202" s="707"/>
      <c r="J202" s="707"/>
      <c r="K202" s="707"/>
      <c r="L202" s="707"/>
      <c r="M202" s="707"/>
      <c r="N202" s="707"/>
      <c r="O202" s="707"/>
      <c r="P202" s="708"/>
      <c r="Q202" s="458"/>
      <c r="R202" s="458"/>
      <c r="S202" s="458"/>
      <c r="T202" s="458"/>
      <c r="U202" s="458"/>
      <c r="V202" s="703"/>
      <c r="W202" s="703"/>
      <c r="X202" s="703"/>
      <c r="Y202" s="703"/>
      <c r="Z202" s="703"/>
      <c r="AA202" s="704" t="str">
        <f t="shared" si="4"/>
        <v/>
      </c>
      <c r="AB202" s="704"/>
      <c r="AC202" s="704"/>
      <c r="AD202" s="687" t="str">
        <f>IF(Q202=Keywords!$P$6,"TXN# ","")</f>
        <v/>
      </c>
      <c r="AE202" s="688"/>
      <c r="AF202" s="688"/>
      <c r="AG202" s="688"/>
      <c r="AH202" s="688"/>
      <c r="AI202" s="688"/>
      <c r="AJ202" s="688"/>
      <c r="AK202" s="688"/>
      <c r="AL202" s="688"/>
      <c r="AM202" s="689"/>
      <c r="AN202" s="205" t="str">
        <f>IF(AND(OR($B202="",$G202=Keywords!$L$5,$G202="",$Q202=Keywords!$P$5,$Q202="",$AA202=""),$V202&gt;0),1,"")</f>
        <v/>
      </c>
    </row>
    <row r="203" spans="1:40" ht="15" hidden="1" customHeight="1" x14ac:dyDescent="0.25">
      <c r="A203" s="36">
        <v>96</v>
      </c>
      <c r="B203" s="705"/>
      <c r="C203" s="705"/>
      <c r="D203" s="705"/>
      <c r="E203" s="705"/>
      <c r="F203" s="705"/>
      <c r="G203" s="706"/>
      <c r="H203" s="707"/>
      <c r="I203" s="707"/>
      <c r="J203" s="707"/>
      <c r="K203" s="707"/>
      <c r="L203" s="707"/>
      <c r="M203" s="707"/>
      <c r="N203" s="707"/>
      <c r="O203" s="707"/>
      <c r="P203" s="708"/>
      <c r="Q203" s="458"/>
      <c r="R203" s="458"/>
      <c r="S203" s="458"/>
      <c r="T203" s="458"/>
      <c r="U203" s="458"/>
      <c r="V203" s="703"/>
      <c r="W203" s="703"/>
      <c r="X203" s="703"/>
      <c r="Y203" s="703"/>
      <c r="Z203" s="703"/>
      <c r="AA203" s="704" t="str">
        <f t="shared" si="4"/>
        <v/>
      </c>
      <c r="AB203" s="704"/>
      <c r="AC203" s="704"/>
      <c r="AD203" s="687" t="str">
        <f>IF(Q203=Keywords!$P$6,"TXN# ","")</f>
        <v/>
      </c>
      <c r="AE203" s="688"/>
      <c r="AF203" s="688"/>
      <c r="AG203" s="688"/>
      <c r="AH203" s="688"/>
      <c r="AI203" s="688"/>
      <c r="AJ203" s="688"/>
      <c r="AK203" s="688"/>
      <c r="AL203" s="688"/>
      <c r="AM203" s="689"/>
      <c r="AN203" s="205" t="str">
        <f>IF(AND(OR($B203="",$G203=Keywords!$L$5,$G203="",$Q203=Keywords!$P$5,$Q203="",$AA203=""),$V203&gt;0),1,"")</f>
        <v/>
      </c>
    </row>
    <row r="204" spans="1:40" ht="15" hidden="1" customHeight="1" x14ac:dyDescent="0.25">
      <c r="A204" s="36">
        <v>97</v>
      </c>
      <c r="B204" s="705"/>
      <c r="C204" s="705"/>
      <c r="D204" s="705"/>
      <c r="E204" s="705"/>
      <c r="F204" s="705"/>
      <c r="G204" s="706"/>
      <c r="H204" s="707"/>
      <c r="I204" s="707"/>
      <c r="J204" s="707"/>
      <c r="K204" s="707"/>
      <c r="L204" s="707"/>
      <c r="M204" s="707"/>
      <c r="N204" s="707"/>
      <c r="O204" s="707"/>
      <c r="P204" s="708"/>
      <c r="Q204" s="458"/>
      <c r="R204" s="458"/>
      <c r="S204" s="458"/>
      <c r="T204" s="458"/>
      <c r="U204" s="458"/>
      <c r="V204" s="703"/>
      <c r="W204" s="703"/>
      <c r="X204" s="703"/>
      <c r="Y204" s="703"/>
      <c r="Z204" s="703"/>
      <c r="AA204" s="704" t="str">
        <f t="shared" si="4"/>
        <v/>
      </c>
      <c r="AB204" s="704"/>
      <c r="AC204" s="704"/>
      <c r="AD204" s="687" t="str">
        <f>IF(Q204=Keywords!$P$6,"TXN# ","")</f>
        <v/>
      </c>
      <c r="AE204" s="688"/>
      <c r="AF204" s="688"/>
      <c r="AG204" s="688"/>
      <c r="AH204" s="688"/>
      <c r="AI204" s="688"/>
      <c r="AJ204" s="688"/>
      <c r="AK204" s="688"/>
      <c r="AL204" s="688"/>
      <c r="AM204" s="689"/>
      <c r="AN204" s="205" t="str">
        <f>IF(AND(OR($B204="",$G204=Keywords!$L$5,$G204="",$Q204=Keywords!$P$5,$Q204="",$AA204=""),$V204&gt;0),1,"")</f>
        <v/>
      </c>
    </row>
    <row r="205" spans="1:40" ht="15" hidden="1" customHeight="1" x14ac:dyDescent="0.25">
      <c r="A205" s="36">
        <v>98</v>
      </c>
      <c r="B205" s="705"/>
      <c r="C205" s="705"/>
      <c r="D205" s="705"/>
      <c r="E205" s="705"/>
      <c r="F205" s="705"/>
      <c r="G205" s="706"/>
      <c r="H205" s="707"/>
      <c r="I205" s="707"/>
      <c r="J205" s="707"/>
      <c r="K205" s="707"/>
      <c r="L205" s="707"/>
      <c r="M205" s="707"/>
      <c r="N205" s="707"/>
      <c r="O205" s="707"/>
      <c r="P205" s="708"/>
      <c r="Q205" s="458"/>
      <c r="R205" s="458"/>
      <c r="S205" s="458"/>
      <c r="T205" s="458"/>
      <c r="U205" s="458"/>
      <c r="V205" s="703"/>
      <c r="W205" s="703"/>
      <c r="X205" s="703"/>
      <c r="Y205" s="703"/>
      <c r="Z205" s="703"/>
      <c r="AA205" s="704" t="str">
        <f t="shared" si="4"/>
        <v/>
      </c>
      <c r="AB205" s="704"/>
      <c r="AC205" s="704"/>
      <c r="AD205" s="687" t="str">
        <f>IF(Q205=Keywords!$P$6,"TXN# ","")</f>
        <v/>
      </c>
      <c r="AE205" s="688"/>
      <c r="AF205" s="688"/>
      <c r="AG205" s="688"/>
      <c r="AH205" s="688"/>
      <c r="AI205" s="688"/>
      <c r="AJ205" s="688"/>
      <c r="AK205" s="688"/>
      <c r="AL205" s="688"/>
      <c r="AM205" s="689"/>
      <c r="AN205" s="205" t="str">
        <f>IF(AND(OR($B205="",$G205=Keywords!$L$5,$G205="",$Q205=Keywords!$P$5,$Q205="",$AA205=""),$V205&gt;0),1,"")</f>
        <v/>
      </c>
    </row>
    <row r="206" spans="1:40" ht="15" hidden="1" customHeight="1" x14ac:dyDescent="0.25">
      <c r="A206" s="36">
        <v>99</v>
      </c>
      <c r="B206" s="705"/>
      <c r="C206" s="705"/>
      <c r="D206" s="705"/>
      <c r="E206" s="705"/>
      <c r="F206" s="705"/>
      <c r="G206" s="706"/>
      <c r="H206" s="707"/>
      <c r="I206" s="707"/>
      <c r="J206" s="707"/>
      <c r="K206" s="707"/>
      <c r="L206" s="707"/>
      <c r="M206" s="707"/>
      <c r="N206" s="707"/>
      <c r="O206" s="707"/>
      <c r="P206" s="708"/>
      <c r="Q206" s="458"/>
      <c r="R206" s="458"/>
      <c r="S206" s="458"/>
      <c r="T206" s="458"/>
      <c r="U206" s="458"/>
      <c r="V206" s="703"/>
      <c r="W206" s="703"/>
      <c r="X206" s="703"/>
      <c r="Y206" s="703"/>
      <c r="Z206" s="703"/>
      <c r="AA206" s="704" t="str">
        <f t="shared" si="4"/>
        <v/>
      </c>
      <c r="AB206" s="704"/>
      <c r="AC206" s="704"/>
      <c r="AD206" s="687" t="str">
        <f>IF(Q206=Keywords!$P$6,"TXN# ","")</f>
        <v/>
      </c>
      <c r="AE206" s="688"/>
      <c r="AF206" s="688"/>
      <c r="AG206" s="688"/>
      <c r="AH206" s="688"/>
      <c r="AI206" s="688"/>
      <c r="AJ206" s="688"/>
      <c r="AK206" s="688"/>
      <c r="AL206" s="688"/>
      <c r="AM206" s="689"/>
      <c r="AN206" s="205" t="str">
        <f>IF(AND(OR($B206="",$G206=Keywords!$L$5,$G206="",$Q206=Keywords!$P$5,$Q206="",$AA206=""),$V206&gt;0),1,"")</f>
        <v/>
      </c>
    </row>
    <row r="207" spans="1:40" ht="15" hidden="1" customHeight="1" x14ac:dyDescent="0.25">
      <c r="A207" s="36">
        <v>100</v>
      </c>
      <c r="B207" s="705"/>
      <c r="C207" s="705"/>
      <c r="D207" s="705"/>
      <c r="E207" s="705"/>
      <c r="F207" s="705"/>
      <c r="G207" s="706"/>
      <c r="H207" s="707"/>
      <c r="I207" s="707"/>
      <c r="J207" s="707"/>
      <c r="K207" s="707"/>
      <c r="L207" s="707"/>
      <c r="M207" s="707"/>
      <c r="N207" s="707"/>
      <c r="O207" s="707"/>
      <c r="P207" s="708"/>
      <c r="Q207" s="458"/>
      <c r="R207" s="458"/>
      <c r="S207" s="458"/>
      <c r="T207" s="458"/>
      <c r="U207" s="458"/>
      <c r="V207" s="703"/>
      <c r="W207" s="703"/>
      <c r="X207" s="703"/>
      <c r="Y207" s="703"/>
      <c r="Z207" s="703"/>
      <c r="AA207" s="704" t="str">
        <f t="shared" si="4"/>
        <v/>
      </c>
      <c r="AB207" s="704"/>
      <c r="AC207" s="704"/>
      <c r="AD207" s="687" t="str">
        <f>IF(Q207=Keywords!$P$6,"TXN# ","")</f>
        <v/>
      </c>
      <c r="AE207" s="688"/>
      <c r="AF207" s="688"/>
      <c r="AG207" s="688"/>
      <c r="AH207" s="688"/>
      <c r="AI207" s="688"/>
      <c r="AJ207" s="688"/>
      <c r="AK207" s="688"/>
      <c r="AL207" s="688"/>
      <c r="AM207" s="689"/>
      <c r="AN207" s="205" t="str">
        <f>IF(AND(OR($B207="",$G207=Keywords!$L$5,$G207="",$Q207=Keywords!$P$5,$Q207="",$AA207=""),$V207&gt;0),1,"")</f>
        <v/>
      </c>
    </row>
    <row r="208" spans="1:40" ht="15" hidden="1" customHeight="1" x14ac:dyDescent="0.25">
      <c r="A208" s="36">
        <v>101</v>
      </c>
      <c r="B208" s="705"/>
      <c r="C208" s="705"/>
      <c r="D208" s="705"/>
      <c r="E208" s="705"/>
      <c r="F208" s="705"/>
      <c r="G208" s="706"/>
      <c r="H208" s="707"/>
      <c r="I208" s="707"/>
      <c r="J208" s="707"/>
      <c r="K208" s="707"/>
      <c r="L208" s="707"/>
      <c r="M208" s="707"/>
      <c r="N208" s="707"/>
      <c r="O208" s="707"/>
      <c r="P208" s="708"/>
      <c r="Q208" s="458"/>
      <c r="R208" s="458"/>
      <c r="S208" s="458"/>
      <c r="T208" s="458"/>
      <c r="U208" s="458"/>
      <c r="V208" s="703"/>
      <c r="W208" s="703"/>
      <c r="X208" s="703"/>
      <c r="Y208" s="703"/>
      <c r="Z208" s="703"/>
      <c r="AA208" s="704" t="str">
        <f t="shared" si="4"/>
        <v/>
      </c>
      <c r="AB208" s="704"/>
      <c r="AC208" s="704"/>
      <c r="AD208" s="687" t="str">
        <f>IF(Q208=Keywords!$P$6,"TXN# ","")</f>
        <v/>
      </c>
      <c r="AE208" s="688"/>
      <c r="AF208" s="688"/>
      <c r="AG208" s="688"/>
      <c r="AH208" s="688"/>
      <c r="AI208" s="688"/>
      <c r="AJ208" s="688"/>
      <c r="AK208" s="688"/>
      <c r="AL208" s="688"/>
      <c r="AM208" s="689"/>
      <c r="AN208" s="205" t="str">
        <f>IF(AND(OR($B208="",$G208=Keywords!$L$5,$G208="",$Q208=Keywords!$P$5,$Q208="",$AA208=""),$V208&gt;0),1,"")</f>
        <v/>
      </c>
    </row>
    <row r="209" spans="1:40" ht="15" hidden="1" customHeight="1" x14ac:dyDescent="0.25">
      <c r="A209" s="36">
        <v>102</v>
      </c>
      <c r="B209" s="705"/>
      <c r="C209" s="705"/>
      <c r="D209" s="705"/>
      <c r="E209" s="705"/>
      <c r="F209" s="705"/>
      <c r="G209" s="706"/>
      <c r="H209" s="707"/>
      <c r="I209" s="707"/>
      <c r="J209" s="707"/>
      <c r="K209" s="707"/>
      <c r="L209" s="707"/>
      <c r="M209" s="707"/>
      <c r="N209" s="707"/>
      <c r="O209" s="707"/>
      <c r="P209" s="708"/>
      <c r="Q209" s="458"/>
      <c r="R209" s="458"/>
      <c r="S209" s="458"/>
      <c r="T209" s="458"/>
      <c r="U209" s="458"/>
      <c r="V209" s="703"/>
      <c r="W209" s="703"/>
      <c r="X209" s="703"/>
      <c r="Y209" s="703"/>
      <c r="Z209" s="703"/>
      <c r="AA209" s="704" t="str">
        <f t="shared" si="4"/>
        <v/>
      </c>
      <c r="AB209" s="704"/>
      <c r="AC209" s="704"/>
      <c r="AD209" s="687" t="str">
        <f>IF(Q209=Keywords!$P$6,"TXN# ","")</f>
        <v/>
      </c>
      <c r="AE209" s="688"/>
      <c r="AF209" s="688"/>
      <c r="AG209" s="688"/>
      <c r="AH209" s="688"/>
      <c r="AI209" s="688"/>
      <c r="AJ209" s="688"/>
      <c r="AK209" s="688"/>
      <c r="AL209" s="688"/>
      <c r="AM209" s="689"/>
      <c r="AN209" s="205" t="str">
        <f>IF(AND(OR($B209="",$G209=Keywords!$L$5,$G209="",$Q209=Keywords!$P$5,$Q209="",$AA209=""),$V209&gt;0),1,"")</f>
        <v/>
      </c>
    </row>
    <row r="210" spans="1:40" ht="15" hidden="1" customHeight="1" x14ac:dyDescent="0.25">
      <c r="A210" s="36">
        <v>103</v>
      </c>
      <c r="B210" s="705"/>
      <c r="C210" s="705"/>
      <c r="D210" s="705"/>
      <c r="E210" s="705"/>
      <c r="F210" s="705"/>
      <c r="G210" s="706"/>
      <c r="H210" s="707"/>
      <c r="I210" s="707"/>
      <c r="J210" s="707"/>
      <c r="K210" s="707"/>
      <c r="L210" s="707"/>
      <c r="M210" s="707"/>
      <c r="N210" s="707"/>
      <c r="O210" s="707"/>
      <c r="P210" s="708"/>
      <c r="Q210" s="458"/>
      <c r="R210" s="458"/>
      <c r="S210" s="458"/>
      <c r="T210" s="458"/>
      <c r="U210" s="458"/>
      <c r="V210" s="703"/>
      <c r="W210" s="703"/>
      <c r="X210" s="703"/>
      <c r="Y210" s="703"/>
      <c r="Z210" s="703"/>
      <c r="AA210" s="704" t="str">
        <f t="shared" si="4"/>
        <v/>
      </c>
      <c r="AB210" s="704"/>
      <c r="AC210" s="704"/>
      <c r="AD210" s="687" t="str">
        <f>IF(Q210=Keywords!$P$6,"TXN# ","")</f>
        <v/>
      </c>
      <c r="AE210" s="688"/>
      <c r="AF210" s="688"/>
      <c r="AG210" s="688"/>
      <c r="AH210" s="688"/>
      <c r="AI210" s="688"/>
      <c r="AJ210" s="688"/>
      <c r="AK210" s="688"/>
      <c r="AL210" s="688"/>
      <c r="AM210" s="689"/>
      <c r="AN210" s="205" t="str">
        <f>IF(AND(OR($B210="",$G210=Keywords!$L$5,$G210="",$Q210=Keywords!$P$5,$Q210="",$AA210=""),$V210&gt;0),1,"")</f>
        <v/>
      </c>
    </row>
    <row r="211" spans="1:40" ht="15" hidden="1" customHeight="1" x14ac:dyDescent="0.25">
      <c r="A211" s="36">
        <v>104</v>
      </c>
      <c r="B211" s="705"/>
      <c r="C211" s="705"/>
      <c r="D211" s="705"/>
      <c r="E211" s="705"/>
      <c r="F211" s="705"/>
      <c r="G211" s="706"/>
      <c r="H211" s="707"/>
      <c r="I211" s="707"/>
      <c r="J211" s="707"/>
      <c r="K211" s="707"/>
      <c r="L211" s="707"/>
      <c r="M211" s="707"/>
      <c r="N211" s="707"/>
      <c r="O211" s="707"/>
      <c r="P211" s="708"/>
      <c r="Q211" s="458"/>
      <c r="R211" s="458"/>
      <c r="S211" s="458"/>
      <c r="T211" s="458"/>
      <c r="U211" s="458"/>
      <c r="V211" s="703"/>
      <c r="W211" s="703"/>
      <c r="X211" s="703"/>
      <c r="Y211" s="703"/>
      <c r="Z211" s="703"/>
      <c r="AA211" s="704" t="str">
        <f t="shared" si="4"/>
        <v/>
      </c>
      <c r="AB211" s="704"/>
      <c r="AC211" s="704"/>
      <c r="AD211" s="687" t="str">
        <f>IF(Q211=Keywords!$P$6,"TXN# ","")</f>
        <v/>
      </c>
      <c r="AE211" s="688"/>
      <c r="AF211" s="688"/>
      <c r="AG211" s="688"/>
      <c r="AH211" s="688"/>
      <c r="AI211" s="688"/>
      <c r="AJ211" s="688"/>
      <c r="AK211" s="688"/>
      <c r="AL211" s="688"/>
      <c r="AM211" s="689"/>
      <c r="AN211" s="205" t="str">
        <f>IF(AND(OR($B211="",$G211=Keywords!$L$5,$G211="",$Q211=Keywords!$P$5,$Q211="",$AA211=""),$V211&gt;0),1,"")</f>
        <v/>
      </c>
    </row>
    <row r="212" spans="1:40" ht="15" hidden="1" customHeight="1" x14ac:dyDescent="0.25">
      <c r="A212" s="36">
        <v>105</v>
      </c>
      <c r="B212" s="705"/>
      <c r="C212" s="705"/>
      <c r="D212" s="705"/>
      <c r="E212" s="705"/>
      <c r="F212" s="705"/>
      <c r="G212" s="706"/>
      <c r="H212" s="707"/>
      <c r="I212" s="707"/>
      <c r="J212" s="707"/>
      <c r="K212" s="707"/>
      <c r="L212" s="707"/>
      <c r="M212" s="707"/>
      <c r="N212" s="707"/>
      <c r="O212" s="707"/>
      <c r="P212" s="708"/>
      <c r="Q212" s="458"/>
      <c r="R212" s="458"/>
      <c r="S212" s="458"/>
      <c r="T212" s="458"/>
      <c r="U212" s="458"/>
      <c r="V212" s="703"/>
      <c r="W212" s="703"/>
      <c r="X212" s="703"/>
      <c r="Y212" s="703"/>
      <c r="Z212" s="703"/>
      <c r="AA212" s="704" t="str">
        <f t="shared" si="4"/>
        <v/>
      </c>
      <c r="AB212" s="704"/>
      <c r="AC212" s="704"/>
      <c r="AD212" s="687" t="str">
        <f>IF(Q212=Keywords!$P$6,"TXN# ","")</f>
        <v/>
      </c>
      <c r="AE212" s="688"/>
      <c r="AF212" s="688"/>
      <c r="AG212" s="688"/>
      <c r="AH212" s="688"/>
      <c r="AI212" s="688"/>
      <c r="AJ212" s="688"/>
      <c r="AK212" s="688"/>
      <c r="AL212" s="688"/>
      <c r="AM212" s="689"/>
      <c r="AN212" s="205" t="str">
        <f>IF(AND(OR($B212="",$G212=Keywords!$L$5,$G212="",$Q212=Keywords!$P$5,$Q212="",$AA212=""),$V212&gt;0),1,"")</f>
        <v/>
      </c>
    </row>
    <row r="213" spans="1:40" ht="15" hidden="1" customHeight="1" x14ac:dyDescent="0.25">
      <c r="A213" s="36">
        <v>106</v>
      </c>
      <c r="B213" s="705"/>
      <c r="C213" s="705"/>
      <c r="D213" s="705"/>
      <c r="E213" s="705"/>
      <c r="F213" s="705"/>
      <c r="G213" s="706"/>
      <c r="H213" s="707"/>
      <c r="I213" s="707"/>
      <c r="J213" s="707"/>
      <c r="K213" s="707"/>
      <c r="L213" s="707"/>
      <c r="M213" s="707"/>
      <c r="N213" s="707"/>
      <c r="O213" s="707"/>
      <c r="P213" s="708"/>
      <c r="Q213" s="458"/>
      <c r="R213" s="458"/>
      <c r="S213" s="458"/>
      <c r="T213" s="458"/>
      <c r="U213" s="458"/>
      <c r="V213" s="703"/>
      <c r="W213" s="703"/>
      <c r="X213" s="703"/>
      <c r="Y213" s="703"/>
      <c r="Z213" s="703"/>
      <c r="AA213" s="704" t="str">
        <f t="shared" si="4"/>
        <v/>
      </c>
      <c r="AB213" s="704"/>
      <c r="AC213" s="704"/>
      <c r="AD213" s="687" t="str">
        <f>IF(Q213=Keywords!$P$6,"TXN# ","")</f>
        <v/>
      </c>
      <c r="AE213" s="688"/>
      <c r="AF213" s="688"/>
      <c r="AG213" s="688"/>
      <c r="AH213" s="688"/>
      <c r="AI213" s="688"/>
      <c r="AJ213" s="688"/>
      <c r="AK213" s="688"/>
      <c r="AL213" s="688"/>
      <c r="AM213" s="689"/>
      <c r="AN213" s="205" t="str">
        <f>IF(AND(OR($B213="",$G213=Keywords!$L$5,$G213="",$Q213=Keywords!$P$5,$Q213="",$AA213=""),$V213&gt;0),1,"")</f>
        <v/>
      </c>
    </row>
    <row r="214" spans="1:40" ht="15" hidden="1" customHeight="1" x14ac:dyDescent="0.25">
      <c r="A214" s="36">
        <v>107</v>
      </c>
      <c r="B214" s="705"/>
      <c r="C214" s="705"/>
      <c r="D214" s="705"/>
      <c r="E214" s="705"/>
      <c r="F214" s="705"/>
      <c r="G214" s="706"/>
      <c r="H214" s="707"/>
      <c r="I214" s="707"/>
      <c r="J214" s="707"/>
      <c r="K214" s="707"/>
      <c r="L214" s="707"/>
      <c r="M214" s="707"/>
      <c r="N214" s="707"/>
      <c r="O214" s="707"/>
      <c r="P214" s="708"/>
      <c r="Q214" s="458"/>
      <c r="R214" s="458"/>
      <c r="S214" s="458"/>
      <c r="T214" s="458"/>
      <c r="U214" s="458"/>
      <c r="V214" s="703"/>
      <c r="W214" s="703"/>
      <c r="X214" s="703"/>
      <c r="Y214" s="703"/>
      <c r="Z214" s="703"/>
      <c r="AA214" s="704" t="str">
        <f t="shared" si="4"/>
        <v/>
      </c>
      <c r="AB214" s="704"/>
      <c r="AC214" s="704"/>
      <c r="AD214" s="687" t="str">
        <f>IF(Q214=Keywords!$P$6,"TXN# ","")</f>
        <v/>
      </c>
      <c r="AE214" s="688"/>
      <c r="AF214" s="688"/>
      <c r="AG214" s="688"/>
      <c r="AH214" s="688"/>
      <c r="AI214" s="688"/>
      <c r="AJ214" s="688"/>
      <c r="AK214" s="688"/>
      <c r="AL214" s="688"/>
      <c r="AM214" s="689"/>
      <c r="AN214" s="205" t="str">
        <f>IF(AND(OR($B214="",$G214=Keywords!$L$5,$G214="",$Q214=Keywords!$P$5,$Q214="",$AA214=""),$V214&gt;0),1,"")</f>
        <v/>
      </c>
    </row>
    <row r="215" spans="1:40" ht="15" hidden="1" customHeight="1" x14ac:dyDescent="0.25">
      <c r="A215" s="36">
        <v>108</v>
      </c>
      <c r="B215" s="705"/>
      <c r="C215" s="705"/>
      <c r="D215" s="705"/>
      <c r="E215" s="705"/>
      <c r="F215" s="705"/>
      <c r="G215" s="706"/>
      <c r="H215" s="707"/>
      <c r="I215" s="707"/>
      <c r="J215" s="707"/>
      <c r="K215" s="707"/>
      <c r="L215" s="707"/>
      <c r="M215" s="707"/>
      <c r="N215" s="707"/>
      <c r="O215" s="707"/>
      <c r="P215" s="708"/>
      <c r="Q215" s="458"/>
      <c r="R215" s="458"/>
      <c r="S215" s="458"/>
      <c r="T215" s="458"/>
      <c r="U215" s="458"/>
      <c r="V215" s="703"/>
      <c r="W215" s="703"/>
      <c r="X215" s="703"/>
      <c r="Y215" s="703"/>
      <c r="Z215" s="703"/>
      <c r="AA215" s="704" t="str">
        <f t="shared" si="4"/>
        <v/>
      </c>
      <c r="AB215" s="704"/>
      <c r="AC215" s="704"/>
      <c r="AD215" s="687" t="str">
        <f>IF(Q215=Keywords!$P$6,"TXN# ","")</f>
        <v/>
      </c>
      <c r="AE215" s="688"/>
      <c r="AF215" s="688"/>
      <c r="AG215" s="688"/>
      <c r="AH215" s="688"/>
      <c r="AI215" s="688"/>
      <c r="AJ215" s="688"/>
      <c r="AK215" s="688"/>
      <c r="AL215" s="688"/>
      <c r="AM215" s="689"/>
      <c r="AN215" s="205" t="str">
        <f>IF(AND(OR($B215="",$G215=Keywords!$L$5,$G215="",$Q215=Keywords!$P$5,$Q215="",$AA215=""),$V215&gt;0),1,"")</f>
        <v/>
      </c>
    </row>
    <row r="216" spans="1:40" ht="15" hidden="1" customHeight="1" x14ac:dyDescent="0.25">
      <c r="A216" s="36">
        <v>109</v>
      </c>
      <c r="B216" s="705"/>
      <c r="C216" s="705"/>
      <c r="D216" s="705"/>
      <c r="E216" s="705"/>
      <c r="F216" s="705"/>
      <c r="G216" s="706"/>
      <c r="H216" s="707"/>
      <c r="I216" s="707"/>
      <c r="J216" s="707"/>
      <c r="K216" s="707"/>
      <c r="L216" s="707"/>
      <c r="M216" s="707"/>
      <c r="N216" s="707"/>
      <c r="O216" s="707"/>
      <c r="P216" s="708"/>
      <c r="Q216" s="458"/>
      <c r="R216" s="458"/>
      <c r="S216" s="458"/>
      <c r="T216" s="458"/>
      <c r="U216" s="458"/>
      <c r="V216" s="703"/>
      <c r="W216" s="703"/>
      <c r="X216" s="703"/>
      <c r="Y216" s="703"/>
      <c r="Z216" s="703"/>
      <c r="AA216" s="704" t="str">
        <f t="shared" si="4"/>
        <v/>
      </c>
      <c r="AB216" s="704"/>
      <c r="AC216" s="704"/>
      <c r="AD216" s="687" t="str">
        <f>IF(Q216=Keywords!$P$6,"TXN# ","")</f>
        <v/>
      </c>
      <c r="AE216" s="688"/>
      <c r="AF216" s="688"/>
      <c r="AG216" s="688"/>
      <c r="AH216" s="688"/>
      <c r="AI216" s="688"/>
      <c r="AJ216" s="688"/>
      <c r="AK216" s="688"/>
      <c r="AL216" s="688"/>
      <c r="AM216" s="689"/>
      <c r="AN216" s="205" t="str">
        <f>IF(AND(OR($B216="",$G216=Keywords!$L$5,$G216="",$Q216=Keywords!$P$5,$Q216="",$AA216=""),$V216&gt;0),1,"")</f>
        <v/>
      </c>
    </row>
    <row r="217" spans="1:40" ht="15" hidden="1" customHeight="1" x14ac:dyDescent="0.25">
      <c r="A217" s="36">
        <v>110</v>
      </c>
      <c r="B217" s="705"/>
      <c r="C217" s="705"/>
      <c r="D217" s="705"/>
      <c r="E217" s="705"/>
      <c r="F217" s="705"/>
      <c r="G217" s="706"/>
      <c r="H217" s="707"/>
      <c r="I217" s="707"/>
      <c r="J217" s="707"/>
      <c r="K217" s="707"/>
      <c r="L217" s="707"/>
      <c r="M217" s="707"/>
      <c r="N217" s="707"/>
      <c r="O217" s="707"/>
      <c r="P217" s="708"/>
      <c r="Q217" s="458"/>
      <c r="R217" s="458"/>
      <c r="S217" s="458"/>
      <c r="T217" s="458"/>
      <c r="U217" s="458"/>
      <c r="V217" s="703"/>
      <c r="W217" s="703"/>
      <c r="X217" s="703"/>
      <c r="Y217" s="703"/>
      <c r="Z217" s="703"/>
      <c r="AA217" s="704" t="str">
        <f t="shared" si="4"/>
        <v/>
      </c>
      <c r="AB217" s="704"/>
      <c r="AC217" s="704"/>
      <c r="AD217" s="687" t="str">
        <f>IF(Q217=Keywords!$P$6,"TXN# ","")</f>
        <v/>
      </c>
      <c r="AE217" s="688"/>
      <c r="AF217" s="688"/>
      <c r="AG217" s="688"/>
      <c r="AH217" s="688"/>
      <c r="AI217" s="688"/>
      <c r="AJ217" s="688"/>
      <c r="AK217" s="688"/>
      <c r="AL217" s="688"/>
      <c r="AM217" s="689"/>
      <c r="AN217" s="205" t="str">
        <f>IF(AND(OR($B217="",$G217=Keywords!$L$5,$G217="",$Q217=Keywords!$P$5,$Q217="",$AA217=""),$V217&gt;0),1,"")</f>
        <v/>
      </c>
    </row>
    <row r="218" spans="1:40" ht="4.9000000000000004" hidden="1" customHeight="1" x14ac:dyDescent="0.2"/>
    <row r="219" spans="1:40" ht="10.5" customHeight="1" collapsed="1" x14ac:dyDescent="0.2">
      <c r="B219" s="36" t="s">
        <v>512</v>
      </c>
    </row>
    <row r="220" spans="1:40" x14ac:dyDescent="0.2"/>
    <row r="221" spans="1:40" x14ac:dyDescent="0.2"/>
    <row r="222" spans="1:40" x14ac:dyDescent="0.2"/>
    <row r="223" spans="1:40" x14ac:dyDescent="0.2"/>
    <row r="224" spans="1:40"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sheetData>
  <sheetProtection algorithmName="SHA-512" hashValue="LZbgrIrvhYLG24+RhONokDz4M4gf3BOC2DNTwtFFVNjDZumF+dzT+TwFkooJWovu6IqTWeEtAbzAH3m+wXlNHw==" saltValue="kon0SRAzF+3TjoG5m955jg==" spinCount="100000" sheet="1" formatColumns="0" formatRows="0"/>
  <mergeCells count="1042">
    <mergeCell ref="B67:AL67"/>
    <mergeCell ref="B166:F166"/>
    <mergeCell ref="G166:P166"/>
    <mergeCell ref="AD170:AM170"/>
    <mergeCell ref="B167:F167"/>
    <mergeCell ref="AD171:AM171"/>
    <mergeCell ref="AD172:AM172"/>
    <mergeCell ref="AD173:AM173"/>
    <mergeCell ref="B176:F176"/>
    <mergeCell ref="G176:P176"/>
    <mergeCell ref="Q176:U176"/>
    <mergeCell ref="V176:Z176"/>
    <mergeCell ref="AA176:AC176"/>
    <mergeCell ref="B164:F164"/>
    <mergeCell ref="G164:P164"/>
    <mergeCell ref="Q164:U164"/>
    <mergeCell ref="V164:Z164"/>
    <mergeCell ref="AA164:AC164"/>
    <mergeCell ref="B165:F165"/>
    <mergeCell ref="G165:P165"/>
    <mergeCell ref="Q165:U165"/>
    <mergeCell ref="V165:Z165"/>
    <mergeCell ref="AA165:AC165"/>
    <mergeCell ref="G173:P173"/>
    <mergeCell ref="Q173:U173"/>
    <mergeCell ref="V173:Z173"/>
    <mergeCell ref="AA173:AC173"/>
    <mergeCell ref="B170:F170"/>
    <mergeCell ref="G170:P170"/>
    <mergeCell ref="Q170:U170"/>
    <mergeCell ref="V170:Z170"/>
    <mergeCell ref="AA170:AC170"/>
    <mergeCell ref="B177:F177"/>
    <mergeCell ref="G177:P177"/>
    <mergeCell ref="Q177:U177"/>
    <mergeCell ref="V177:Z177"/>
    <mergeCell ref="AA177:AC177"/>
    <mergeCell ref="B174:F174"/>
    <mergeCell ref="G174:P174"/>
    <mergeCell ref="Q174:U174"/>
    <mergeCell ref="V174:Z174"/>
    <mergeCell ref="AA174:AC174"/>
    <mergeCell ref="B175:F175"/>
    <mergeCell ref="G175:P175"/>
    <mergeCell ref="Q175:U175"/>
    <mergeCell ref="V175:Z175"/>
    <mergeCell ref="AA175:AC175"/>
    <mergeCell ref="AD174:AM174"/>
    <mergeCell ref="AD175:AM175"/>
    <mergeCell ref="AD176:AM176"/>
    <mergeCell ref="B168:F168"/>
    <mergeCell ref="G168:P168"/>
    <mergeCell ref="Q168:U168"/>
    <mergeCell ref="V168:Z168"/>
    <mergeCell ref="AA168:AC168"/>
    <mergeCell ref="B169:F169"/>
    <mergeCell ref="G169:P169"/>
    <mergeCell ref="Q169:U169"/>
    <mergeCell ref="B172:F172"/>
    <mergeCell ref="G172:P172"/>
    <mergeCell ref="Q172:U172"/>
    <mergeCell ref="V172:Z172"/>
    <mergeCell ref="B173:F173"/>
    <mergeCell ref="V169:Z169"/>
    <mergeCell ref="AA169:AC169"/>
    <mergeCell ref="B162:F162"/>
    <mergeCell ref="G162:P162"/>
    <mergeCell ref="Q162:U162"/>
    <mergeCell ref="V162:Z162"/>
    <mergeCell ref="AA162:AC162"/>
    <mergeCell ref="B163:F163"/>
    <mergeCell ref="G163:P163"/>
    <mergeCell ref="Q163:U163"/>
    <mergeCell ref="V163:Z163"/>
    <mergeCell ref="AA163:AC163"/>
    <mergeCell ref="B171:F171"/>
    <mergeCell ref="G171:P171"/>
    <mergeCell ref="Q171:U171"/>
    <mergeCell ref="V171:Z171"/>
    <mergeCell ref="AA171:AC171"/>
    <mergeCell ref="B161:F161"/>
    <mergeCell ref="G161:P161"/>
    <mergeCell ref="Q161:U161"/>
    <mergeCell ref="V161:Z161"/>
    <mergeCell ref="AA161:AC161"/>
    <mergeCell ref="B158:F158"/>
    <mergeCell ref="G158:P158"/>
    <mergeCell ref="Q158:U158"/>
    <mergeCell ref="V158:Z158"/>
    <mergeCell ref="AA158:AC158"/>
    <mergeCell ref="B159:F159"/>
    <mergeCell ref="G159:P159"/>
    <mergeCell ref="Q159:U159"/>
    <mergeCell ref="V159:Z159"/>
    <mergeCell ref="AA159:AC159"/>
    <mergeCell ref="B157:F157"/>
    <mergeCell ref="G157:P157"/>
    <mergeCell ref="Q157:U157"/>
    <mergeCell ref="V157:Z157"/>
    <mergeCell ref="AA157:AC157"/>
    <mergeCell ref="B154:F154"/>
    <mergeCell ref="G154:P154"/>
    <mergeCell ref="Q154:U154"/>
    <mergeCell ref="V154:Z154"/>
    <mergeCell ref="AA154:AC154"/>
    <mergeCell ref="B155:F155"/>
    <mergeCell ref="G155:P155"/>
    <mergeCell ref="Q155:U155"/>
    <mergeCell ref="V155:Z155"/>
    <mergeCell ref="AA155:AC155"/>
    <mergeCell ref="AD157:AM157"/>
    <mergeCell ref="B160:F160"/>
    <mergeCell ref="G160:P160"/>
    <mergeCell ref="Q160:U160"/>
    <mergeCell ref="V160:Z160"/>
    <mergeCell ref="AA160:AC160"/>
    <mergeCell ref="B156:F156"/>
    <mergeCell ref="AD155:AM155"/>
    <mergeCell ref="AD156:AM156"/>
    <mergeCell ref="B147:F147"/>
    <mergeCell ref="G147:P147"/>
    <mergeCell ref="Q147:U147"/>
    <mergeCell ref="V147:Z147"/>
    <mergeCell ref="AA147:AC147"/>
    <mergeCell ref="B153:F153"/>
    <mergeCell ref="G153:P153"/>
    <mergeCell ref="Q153:U153"/>
    <mergeCell ref="V153:Z153"/>
    <mergeCell ref="AA153:AC153"/>
    <mergeCell ref="AA150:AC150"/>
    <mergeCell ref="B151:F151"/>
    <mergeCell ref="G151:P151"/>
    <mergeCell ref="Q151:U151"/>
    <mergeCell ref="V151:Z151"/>
    <mergeCell ref="AA151:AC151"/>
    <mergeCell ref="AD135:AM135"/>
    <mergeCell ref="AD136:AM136"/>
    <mergeCell ref="AD137:AM137"/>
    <mergeCell ref="AD138:AM138"/>
    <mergeCell ref="AD139:AM139"/>
    <mergeCell ref="AA135:AC135"/>
    <mergeCell ref="G141:P141"/>
    <mergeCell ref="V142:Z142"/>
    <mergeCell ref="AA142:AC142"/>
    <mergeCell ref="B138:F138"/>
    <mergeCell ref="G138:P138"/>
    <mergeCell ref="Q138:U138"/>
    <mergeCell ref="V138:Z138"/>
    <mergeCell ref="AA138:AC138"/>
    <mergeCell ref="B136:F136"/>
    <mergeCell ref="G136:P136"/>
    <mergeCell ref="B193:F193"/>
    <mergeCell ref="G193:P193"/>
    <mergeCell ref="Q193:U193"/>
    <mergeCell ref="V193:Z193"/>
    <mergeCell ref="AA193:AC193"/>
    <mergeCell ref="B194:F194"/>
    <mergeCell ref="G194:P194"/>
    <mergeCell ref="Q194:U194"/>
    <mergeCell ref="Q197:U197"/>
    <mergeCell ref="V197:Z197"/>
    <mergeCell ref="AA197:AC197"/>
    <mergeCell ref="V202:Z202"/>
    <mergeCell ref="Q198:U198"/>
    <mergeCell ref="V198:Z198"/>
    <mergeCell ref="AA198:AC198"/>
    <mergeCell ref="B195:F195"/>
    <mergeCell ref="G195:P195"/>
    <mergeCell ref="Q195:U195"/>
    <mergeCell ref="V195:Z195"/>
    <mergeCell ref="AA195:AC195"/>
    <mergeCell ref="B196:F196"/>
    <mergeCell ref="B200:F200"/>
    <mergeCell ref="B201:F201"/>
    <mergeCell ref="B217:F217"/>
    <mergeCell ref="G217:P217"/>
    <mergeCell ref="Q217:U217"/>
    <mergeCell ref="V217:Z217"/>
    <mergeCell ref="AA217:AC217"/>
    <mergeCell ref="B215:F215"/>
    <mergeCell ref="G215:P215"/>
    <mergeCell ref="Q215:U215"/>
    <mergeCell ref="V215:Z215"/>
    <mergeCell ref="AA215:AC215"/>
    <mergeCell ref="B216:F216"/>
    <mergeCell ref="G216:P216"/>
    <mergeCell ref="Q216:U216"/>
    <mergeCell ref="V216:Z216"/>
    <mergeCell ref="B145:F145"/>
    <mergeCell ref="G145:P145"/>
    <mergeCell ref="Q145:U145"/>
    <mergeCell ref="V145:Z145"/>
    <mergeCell ref="AA145:AC145"/>
    <mergeCell ref="B197:F197"/>
    <mergeCell ref="G197:P197"/>
    <mergeCell ref="AA148:AC148"/>
    <mergeCell ref="B149:F149"/>
    <mergeCell ref="G149:P149"/>
    <mergeCell ref="Q149:U149"/>
    <mergeCell ref="V149:Z149"/>
    <mergeCell ref="AA149:AC149"/>
    <mergeCell ref="AA146:AC146"/>
    <mergeCell ref="B192:F192"/>
    <mergeCell ref="G192:P192"/>
    <mergeCell ref="Q192:U192"/>
    <mergeCell ref="V192:Z192"/>
    <mergeCell ref="AA216:AC216"/>
    <mergeCell ref="V188:Z188"/>
    <mergeCell ref="AA188:AC188"/>
    <mergeCell ref="B189:F189"/>
    <mergeCell ref="G189:P189"/>
    <mergeCell ref="Q189:U189"/>
    <mergeCell ref="V189:Z189"/>
    <mergeCell ref="AA189:AC189"/>
    <mergeCell ref="B188:F188"/>
    <mergeCell ref="G188:P188"/>
    <mergeCell ref="Q188:U188"/>
    <mergeCell ref="B187:F187"/>
    <mergeCell ref="G187:P187"/>
    <mergeCell ref="Q187:U187"/>
    <mergeCell ref="V187:Z187"/>
    <mergeCell ref="AA187:AC187"/>
    <mergeCell ref="Q204:U204"/>
    <mergeCell ref="V204:Z204"/>
    <mergeCell ref="AA204:AC204"/>
    <mergeCell ref="V194:Z194"/>
    <mergeCell ref="AA194:AC194"/>
    <mergeCell ref="AA190:AC190"/>
    <mergeCell ref="B191:F191"/>
    <mergeCell ref="B190:F190"/>
    <mergeCell ref="G190:P190"/>
    <mergeCell ref="Q190:U190"/>
    <mergeCell ref="G191:P191"/>
    <mergeCell ref="Q191:U191"/>
    <mergeCell ref="V191:Z191"/>
    <mergeCell ref="AA191:AC191"/>
    <mergeCell ref="AA192:AC192"/>
    <mergeCell ref="V190:Z190"/>
    <mergeCell ref="AA136:AC136"/>
    <mergeCell ref="B137:F137"/>
    <mergeCell ref="G137:P137"/>
    <mergeCell ref="AA137:AC137"/>
    <mergeCell ref="B135:F135"/>
    <mergeCell ref="G135:P135"/>
    <mergeCell ref="Q135:U135"/>
    <mergeCell ref="Q137:U137"/>
    <mergeCell ref="V137:Z137"/>
    <mergeCell ref="B140:F140"/>
    <mergeCell ref="B139:F139"/>
    <mergeCell ref="AA139:AC139"/>
    <mergeCell ref="G140:P140"/>
    <mergeCell ref="Q140:U140"/>
    <mergeCell ref="V140:Z140"/>
    <mergeCell ref="AA140:AC140"/>
    <mergeCell ref="G139:P139"/>
    <mergeCell ref="Q139:U139"/>
    <mergeCell ref="G143:P143"/>
    <mergeCell ref="Q143:U143"/>
    <mergeCell ref="V143:Z143"/>
    <mergeCell ref="AA143:AC143"/>
    <mergeCell ref="G144:P144"/>
    <mergeCell ref="Q144:U144"/>
    <mergeCell ref="V144:Z144"/>
    <mergeCell ref="AA144:AC144"/>
    <mergeCell ref="Q141:U141"/>
    <mergeCell ref="V141:Z141"/>
    <mergeCell ref="AA141:AC141"/>
    <mergeCell ref="G150:P150"/>
    <mergeCell ref="Q150:U150"/>
    <mergeCell ref="V150:Z150"/>
    <mergeCell ref="AA186:AC186"/>
    <mergeCell ref="AA185:AC185"/>
    <mergeCell ref="G152:P152"/>
    <mergeCell ref="Q152:U152"/>
    <mergeCell ref="V152:Z152"/>
    <mergeCell ref="AA152:AC152"/>
    <mergeCell ref="G156:P156"/>
    <mergeCell ref="Q156:U156"/>
    <mergeCell ref="V156:Z156"/>
    <mergeCell ref="AA156:AC156"/>
    <mergeCell ref="Q166:U166"/>
    <mergeCell ref="V166:Z166"/>
    <mergeCell ref="AA166:AC166"/>
    <mergeCell ref="AA172:AC172"/>
    <mergeCell ref="G167:P167"/>
    <mergeCell ref="Q167:U167"/>
    <mergeCell ref="V167:Z167"/>
    <mergeCell ref="AA167:AC167"/>
    <mergeCell ref="B184:F184"/>
    <mergeCell ref="G184:P184"/>
    <mergeCell ref="Q184:U184"/>
    <mergeCell ref="V184:Z184"/>
    <mergeCell ref="AA184:AC184"/>
    <mergeCell ref="B178:F178"/>
    <mergeCell ref="G178:P178"/>
    <mergeCell ref="Q178:U178"/>
    <mergeCell ref="V178:Z178"/>
    <mergeCell ref="AA178:AC178"/>
    <mergeCell ref="B183:F183"/>
    <mergeCell ref="G183:P183"/>
    <mergeCell ref="G185:P185"/>
    <mergeCell ref="Q185:U185"/>
    <mergeCell ref="V185:Z185"/>
    <mergeCell ref="Q183:U183"/>
    <mergeCell ref="V183:Z183"/>
    <mergeCell ref="AA183:AC183"/>
    <mergeCell ref="B185:F185"/>
    <mergeCell ref="B186:F186"/>
    <mergeCell ref="G186:P186"/>
    <mergeCell ref="Q186:U186"/>
    <mergeCell ref="V186:Z186"/>
    <mergeCell ref="B152:F152"/>
    <mergeCell ref="V81:X81"/>
    <mergeCell ref="Y81:AA81"/>
    <mergeCell ref="AB83:AD83"/>
    <mergeCell ref="AB84:AD84"/>
    <mergeCell ref="P84:R84"/>
    <mergeCell ref="AB81:AD81"/>
    <mergeCell ref="S83:U83"/>
    <mergeCell ref="S84:U84"/>
    <mergeCell ref="S81:U81"/>
    <mergeCell ref="AE85:AG85"/>
    <mergeCell ref="AE86:AG86"/>
    <mergeCell ref="J83:L83"/>
    <mergeCell ref="J84:L84"/>
    <mergeCell ref="M83:O83"/>
    <mergeCell ref="M84:O84"/>
    <mergeCell ref="B143:F143"/>
    <mergeCell ref="B144:F144"/>
    <mergeCell ref="B146:F146"/>
    <mergeCell ref="G146:P146"/>
    <mergeCell ref="Q146:U146"/>
    <mergeCell ref="V146:Z146"/>
    <mergeCell ref="B148:F148"/>
    <mergeCell ref="G148:P148"/>
    <mergeCell ref="Q148:U148"/>
    <mergeCell ref="V148:Z148"/>
    <mergeCell ref="B150:F150"/>
    <mergeCell ref="AD134:AM134"/>
    <mergeCell ref="B141:F141"/>
    <mergeCell ref="B142:F142"/>
    <mergeCell ref="V139:Z139"/>
    <mergeCell ref="V135:Z135"/>
    <mergeCell ref="J81:L81"/>
    <mergeCell ref="V79:X79"/>
    <mergeCell ref="V124:Z124"/>
    <mergeCell ref="V134:Z134"/>
    <mergeCell ref="B115:F115"/>
    <mergeCell ref="G115:P115"/>
    <mergeCell ref="Q115:U115"/>
    <mergeCell ref="V115:Z115"/>
    <mergeCell ref="B111:F111"/>
    <mergeCell ref="G111:P111"/>
    <mergeCell ref="Q111:U111"/>
    <mergeCell ref="V111:Z111"/>
    <mergeCell ref="B107:F107"/>
    <mergeCell ref="G142:P142"/>
    <mergeCell ref="Q142:U142"/>
    <mergeCell ref="Q136:U136"/>
    <mergeCell ref="V136:Z136"/>
    <mergeCell ref="P79:R79"/>
    <mergeCell ref="V126:Z126"/>
    <mergeCell ref="B119:F119"/>
    <mergeCell ref="G119:P119"/>
    <mergeCell ref="Q119:U119"/>
    <mergeCell ref="V119:Z119"/>
    <mergeCell ref="B134:F134"/>
    <mergeCell ref="B116:F116"/>
    <mergeCell ref="G116:P116"/>
    <mergeCell ref="Q116:U116"/>
    <mergeCell ref="V116:Z116"/>
    <mergeCell ref="G81:I81"/>
    <mergeCell ref="M81:O81"/>
    <mergeCell ref="J69:L69"/>
    <mergeCell ref="M69:O69"/>
    <mergeCell ref="P69:R69"/>
    <mergeCell ref="B80:F80"/>
    <mergeCell ref="G70:I70"/>
    <mergeCell ref="B81:F81"/>
    <mergeCell ref="P81:R81"/>
    <mergeCell ref="B63:F63"/>
    <mergeCell ref="B61:F62"/>
    <mergeCell ref="G61:X62"/>
    <mergeCell ref="V70:X70"/>
    <mergeCell ref="J70:L70"/>
    <mergeCell ref="M70:O70"/>
    <mergeCell ref="P70:R70"/>
    <mergeCell ref="V53:AM53"/>
    <mergeCell ref="AE77:AG77"/>
    <mergeCell ref="Z64:AB64"/>
    <mergeCell ref="Y77:AA77"/>
    <mergeCell ref="Y78:AA78"/>
    <mergeCell ref="AK77:AM78"/>
    <mergeCell ref="V78:X78"/>
    <mergeCell ref="AK79:AM79"/>
    <mergeCell ref="V73:X73"/>
    <mergeCell ref="Y73:AA73"/>
    <mergeCell ref="AD74:AJ75"/>
    <mergeCell ref="AB77:AD77"/>
    <mergeCell ref="AE78:AG78"/>
    <mergeCell ref="AE79:AG79"/>
    <mergeCell ref="AB78:AD78"/>
    <mergeCell ref="S79:U79"/>
    <mergeCell ref="Q123:U123"/>
    <mergeCell ref="V123:Z123"/>
    <mergeCell ref="AA123:AC123"/>
    <mergeCell ref="B127:F127"/>
    <mergeCell ref="G127:P127"/>
    <mergeCell ref="V127:Z127"/>
    <mergeCell ref="AA127:AC127"/>
    <mergeCell ref="G134:P134"/>
    <mergeCell ref="Q134:U134"/>
    <mergeCell ref="A51:H51"/>
    <mergeCell ref="M80:O80"/>
    <mergeCell ref="G73:I73"/>
    <mergeCell ref="S73:U73"/>
    <mergeCell ref="B71:F71"/>
    <mergeCell ref="M71:O71"/>
    <mergeCell ref="P71:R71"/>
    <mergeCell ref="G77:I77"/>
    <mergeCell ref="B73:F73"/>
    <mergeCell ref="P77:R77"/>
    <mergeCell ref="J72:L72"/>
    <mergeCell ref="B77:F78"/>
    <mergeCell ref="M73:O73"/>
    <mergeCell ref="B69:F70"/>
    <mergeCell ref="G69:I69"/>
    <mergeCell ref="F64:P64"/>
    <mergeCell ref="AA134:AC134"/>
    <mergeCell ref="M51:P51"/>
    <mergeCell ref="Q51:T51"/>
    <mergeCell ref="B79:F79"/>
    <mergeCell ref="I51:L51"/>
    <mergeCell ref="J73:L73"/>
    <mergeCell ref="P73:R73"/>
    <mergeCell ref="AA119:AC119"/>
    <mergeCell ref="B120:F120"/>
    <mergeCell ref="G120:P120"/>
    <mergeCell ref="Q120:U120"/>
    <mergeCell ref="V120:Z120"/>
    <mergeCell ref="AA120:AC120"/>
    <mergeCell ref="B121:F121"/>
    <mergeCell ref="G121:P121"/>
    <mergeCell ref="Q121:U121"/>
    <mergeCell ref="V121:Z121"/>
    <mergeCell ref="AA121:AC121"/>
    <mergeCell ref="B122:F122"/>
    <mergeCell ref="G122:P122"/>
    <mergeCell ref="Q122:U122"/>
    <mergeCell ref="V122:Z122"/>
    <mergeCell ref="AA122:AC122"/>
    <mergeCell ref="Q127:U127"/>
    <mergeCell ref="AA124:AC124"/>
    <mergeCell ref="B125:F125"/>
    <mergeCell ref="G125:P125"/>
    <mergeCell ref="Q125:U125"/>
    <mergeCell ref="V125:Z125"/>
    <mergeCell ref="AA125:AC125"/>
    <mergeCell ref="B126:F126"/>
    <mergeCell ref="G126:P126"/>
    <mergeCell ref="Q126:U126"/>
    <mergeCell ref="AA126:AC126"/>
    <mergeCell ref="B124:F124"/>
    <mergeCell ref="G124:P124"/>
    <mergeCell ref="Q124:U124"/>
    <mergeCell ref="B123:F123"/>
    <mergeCell ref="G123:P123"/>
    <mergeCell ref="AA116:AC116"/>
    <mergeCell ref="B117:F117"/>
    <mergeCell ref="G117:P117"/>
    <mergeCell ref="Q117:U117"/>
    <mergeCell ref="V117:Z117"/>
    <mergeCell ref="AA117:AC117"/>
    <mergeCell ref="B118:F118"/>
    <mergeCell ref="G118:P118"/>
    <mergeCell ref="Q118:U118"/>
    <mergeCell ref="V118:Z118"/>
    <mergeCell ref="B113:F113"/>
    <mergeCell ref="G113:P113"/>
    <mergeCell ref="Q113:U113"/>
    <mergeCell ref="V113:Z113"/>
    <mergeCell ref="AA113:AC113"/>
    <mergeCell ref="B114:F114"/>
    <mergeCell ref="G114:P114"/>
    <mergeCell ref="Q114:U114"/>
    <mergeCell ref="V114:Z114"/>
    <mergeCell ref="AA114:AC114"/>
    <mergeCell ref="B112:F112"/>
    <mergeCell ref="G112:P112"/>
    <mergeCell ref="Q112:U112"/>
    <mergeCell ref="V112:Z112"/>
    <mergeCell ref="AA112:AC112"/>
    <mergeCell ref="B110:F110"/>
    <mergeCell ref="G110:P110"/>
    <mergeCell ref="Q110:U110"/>
    <mergeCell ref="V110:Z110"/>
    <mergeCell ref="AA110:AC110"/>
    <mergeCell ref="B108:F108"/>
    <mergeCell ref="G108:P108"/>
    <mergeCell ref="Q108:U108"/>
    <mergeCell ref="V108:Z108"/>
    <mergeCell ref="AA108:AC108"/>
    <mergeCell ref="B109:F109"/>
    <mergeCell ref="G109:P109"/>
    <mergeCell ref="Q109:U109"/>
    <mergeCell ref="V109:Z109"/>
    <mergeCell ref="AA109:AC109"/>
    <mergeCell ref="G107:P107"/>
    <mergeCell ref="Q107:U107"/>
    <mergeCell ref="B103:F103"/>
    <mergeCell ref="G103:P103"/>
    <mergeCell ref="Q103:U103"/>
    <mergeCell ref="V103:Z103"/>
    <mergeCell ref="V107:Z107"/>
    <mergeCell ref="B102:F102"/>
    <mergeCell ref="G102:P102"/>
    <mergeCell ref="Q102:U102"/>
    <mergeCell ref="V102:Z102"/>
    <mergeCell ref="B106:F106"/>
    <mergeCell ref="G106:P106"/>
    <mergeCell ref="Q106:U106"/>
    <mergeCell ref="V106:Z106"/>
    <mergeCell ref="B104:F104"/>
    <mergeCell ref="G104:P104"/>
    <mergeCell ref="Q104:U104"/>
    <mergeCell ref="V104:Z104"/>
    <mergeCell ref="B105:F105"/>
    <mergeCell ref="G105:P105"/>
    <mergeCell ref="Q105:U105"/>
    <mergeCell ref="V105:Z105"/>
    <mergeCell ref="B100:F100"/>
    <mergeCell ref="G100:P100"/>
    <mergeCell ref="Q100:U100"/>
    <mergeCell ref="V100:Z100"/>
    <mergeCell ref="AA100:AC100"/>
    <mergeCell ref="B101:F101"/>
    <mergeCell ref="G101:P101"/>
    <mergeCell ref="Q101:U101"/>
    <mergeCell ref="V101:Z101"/>
    <mergeCell ref="AA101:AC101"/>
    <mergeCell ref="B87:F87"/>
    <mergeCell ref="G96:P97"/>
    <mergeCell ref="Q96:U97"/>
    <mergeCell ref="V96:Z97"/>
    <mergeCell ref="AA96:AC97"/>
    <mergeCell ref="B96:F97"/>
    <mergeCell ref="B85:F85"/>
    <mergeCell ref="B86:F86"/>
    <mergeCell ref="P85:R85"/>
    <mergeCell ref="P86:R86"/>
    <mergeCell ref="G85:I85"/>
    <mergeCell ref="G86:I86"/>
    <mergeCell ref="AB87:AD87"/>
    <mergeCell ref="S86:U86"/>
    <mergeCell ref="S85:U85"/>
    <mergeCell ref="AB85:AD85"/>
    <mergeCell ref="AB86:AD86"/>
    <mergeCell ref="M87:O87"/>
    <mergeCell ref="Y85:AA85"/>
    <mergeCell ref="Y86:AA86"/>
    <mergeCell ref="B99:F99"/>
    <mergeCell ref="G99:P99"/>
    <mergeCell ref="Q99:U99"/>
    <mergeCell ref="V99:Z99"/>
    <mergeCell ref="J85:L85"/>
    <mergeCell ref="J86:L86"/>
    <mergeCell ref="M85:O85"/>
    <mergeCell ref="M86:O86"/>
    <mergeCell ref="V85:X85"/>
    <mergeCell ref="V86:X86"/>
    <mergeCell ref="V87:X87"/>
    <mergeCell ref="S87:U87"/>
    <mergeCell ref="G87:I87"/>
    <mergeCell ref="Y87:AA87"/>
    <mergeCell ref="J87:L87"/>
    <mergeCell ref="P87:R87"/>
    <mergeCell ref="AA99:AC99"/>
    <mergeCell ref="AA98:AC98"/>
    <mergeCell ref="AA89:AJ89"/>
    <mergeCell ref="Y88:AJ88"/>
    <mergeCell ref="AE87:AG87"/>
    <mergeCell ref="AD99:AM99"/>
    <mergeCell ref="AH87:AJ87"/>
    <mergeCell ref="AK89:AM89"/>
    <mergeCell ref="AK86:AM86"/>
    <mergeCell ref="AK87:AM87"/>
    <mergeCell ref="AH85:AJ85"/>
    <mergeCell ref="AH86:AJ86"/>
    <mergeCell ref="B98:F98"/>
    <mergeCell ref="G98:P98"/>
    <mergeCell ref="Q98:U98"/>
    <mergeCell ref="V98:Z98"/>
    <mergeCell ref="V84:X84"/>
    <mergeCell ref="AK85:AM85"/>
    <mergeCell ref="V83:X83"/>
    <mergeCell ref="G83:I83"/>
    <mergeCell ref="G84:I84"/>
    <mergeCell ref="M79:O79"/>
    <mergeCell ref="V71:X71"/>
    <mergeCell ref="Y80:AA80"/>
    <mergeCell ref="Y84:AA84"/>
    <mergeCell ref="AE83:AG83"/>
    <mergeCell ref="AE84:AG84"/>
    <mergeCell ref="AK88:AM88"/>
    <mergeCell ref="AK82:AM82"/>
    <mergeCell ref="P72:R72"/>
    <mergeCell ref="S72:U72"/>
    <mergeCell ref="P78:R78"/>
    <mergeCell ref="S77:U77"/>
    <mergeCell ref="S78:U78"/>
    <mergeCell ref="S71:U71"/>
    <mergeCell ref="J77:L77"/>
    <mergeCell ref="J78:L78"/>
    <mergeCell ref="J79:L79"/>
    <mergeCell ref="J80:L80"/>
    <mergeCell ref="M77:O77"/>
    <mergeCell ref="M78:O78"/>
    <mergeCell ref="P80:R80"/>
    <mergeCell ref="G78:I78"/>
    <mergeCell ref="G79:I79"/>
    <mergeCell ref="B5:C5"/>
    <mergeCell ref="M14:R14"/>
    <mergeCell ref="E9:U9"/>
    <mergeCell ref="E10:U10"/>
    <mergeCell ref="AK63:AM63"/>
    <mergeCell ref="AK71:AM71"/>
    <mergeCell ref="AK72:AM72"/>
    <mergeCell ref="AB71:AD71"/>
    <mergeCell ref="AE71:AG71"/>
    <mergeCell ref="AH71:AJ71"/>
    <mergeCell ref="AB72:AD72"/>
    <mergeCell ref="AE72:AG72"/>
    <mergeCell ref="AH72:AJ72"/>
    <mergeCell ref="AK69:AM70"/>
    <mergeCell ref="AH69:AJ69"/>
    <mergeCell ref="AE69:AG69"/>
    <mergeCell ref="M72:O72"/>
    <mergeCell ref="S69:U69"/>
    <mergeCell ref="A15:L15"/>
    <mergeCell ref="A16:L16"/>
    <mergeCell ref="AI33:AM33"/>
    <mergeCell ref="AI34:AM34"/>
    <mergeCell ref="AF37:AH37"/>
    <mergeCell ref="AC37:AE37"/>
    <mergeCell ref="I50:L50"/>
    <mergeCell ref="M50:P50"/>
    <mergeCell ref="AI43:AM43"/>
    <mergeCell ref="Q50:T50"/>
    <mergeCell ref="AI41:AM41"/>
    <mergeCell ref="AI39:AM39"/>
    <mergeCell ref="Q46:T46"/>
    <mergeCell ref="AI40:AM40"/>
    <mergeCell ref="A7:U7"/>
    <mergeCell ref="V7:AC7"/>
    <mergeCell ref="AD7:AM7"/>
    <mergeCell ref="A11:L11"/>
    <mergeCell ref="M11:U11"/>
    <mergeCell ref="V11:X11"/>
    <mergeCell ref="A9:D9"/>
    <mergeCell ref="A10:D10"/>
    <mergeCell ref="A13:L13"/>
    <mergeCell ref="M13:R13"/>
    <mergeCell ref="S13:X13"/>
    <mergeCell ref="A8:U8"/>
    <mergeCell ref="V8:AC8"/>
    <mergeCell ref="A17:C17"/>
    <mergeCell ref="Y13:AM13"/>
    <mergeCell ref="Y12:AM12"/>
    <mergeCell ref="Y14:AM16"/>
    <mergeCell ref="AF9:AM9"/>
    <mergeCell ref="AF10:AM10"/>
    <mergeCell ref="V9:AE9"/>
    <mergeCell ref="V10:AE10"/>
    <mergeCell ref="A12:L12"/>
    <mergeCell ref="Y11:AM11"/>
    <mergeCell ref="AD8:AM8"/>
    <mergeCell ref="X17:AE17"/>
    <mergeCell ref="AF17:AM17"/>
    <mergeCell ref="D17:W17"/>
    <mergeCell ref="M15:X16"/>
    <mergeCell ref="Q21:AB21"/>
    <mergeCell ref="Q22:AB22"/>
    <mergeCell ref="AI20:AM20"/>
    <mergeCell ref="AF20:AH20"/>
    <mergeCell ref="AI22:AM22"/>
    <mergeCell ref="AF21:AH21"/>
    <mergeCell ref="AF22:AH22"/>
    <mergeCell ref="A14:L14"/>
    <mergeCell ref="S14:X14"/>
    <mergeCell ref="M12:U12"/>
    <mergeCell ref="V12:X12"/>
    <mergeCell ref="V18:AL18"/>
    <mergeCell ref="J20:O20"/>
    <mergeCell ref="J21:O21"/>
    <mergeCell ref="J22:O22"/>
    <mergeCell ref="B72:F72"/>
    <mergeCell ref="G71:I71"/>
    <mergeCell ref="G72:I72"/>
    <mergeCell ref="A48:H48"/>
    <mergeCell ref="Y71:AA71"/>
    <mergeCell ref="G63:X63"/>
    <mergeCell ref="Y72:AA72"/>
    <mergeCell ref="V69:X69"/>
    <mergeCell ref="AC40:AE40"/>
    <mergeCell ref="B45:E45"/>
    <mergeCell ref="I45:L45"/>
    <mergeCell ref="M45:P45"/>
    <mergeCell ref="Q45:T45"/>
    <mergeCell ref="A29:O29"/>
    <mergeCell ref="AI24:AM24"/>
    <mergeCell ref="AF30:AH30"/>
    <mergeCell ref="AF35:AH35"/>
    <mergeCell ref="V77:X77"/>
    <mergeCell ref="V54:AM54"/>
    <mergeCell ref="B83:F84"/>
    <mergeCell ref="P83:R83"/>
    <mergeCell ref="G80:I80"/>
    <mergeCell ref="J71:L71"/>
    <mergeCell ref="A47:H47"/>
    <mergeCell ref="I47:L47"/>
    <mergeCell ref="M47:P47"/>
    <mergeCell ref="Q47:T47"/>
    <mergeCell ref="I48:L48"/>
    <mergeCell ref="M48:P48"/>
    <mergeCell ref="Q48:T48"/>
    <mergeCell ref="I49:L49"/>
    <mergeCell ref="A49:H49"/>
    <mergeCell ref="A50:H50"/>
    <mergeCell ref="V50:AM51"/>
    <mergeCell ref="V46:AM47"/>
    <mergeCell ref="M49:P49"/>
    <mergeCell ref="A46:H46"/>
    <mergeCell ref="I46:L46"/>
    <mergeCell ref="M46:P46"/>
    <mergeCell ref="V52:AM52"/>
    <mergeCell ref="AH83:AJ83"/>
    <mergeCell ref="AK80:AM80"/>
    <mergeCell ref="AK81:AM81"/>
    <mergeCell ref="S80:U80"/>
    <mergeCell ref="AE81:AG81"/>
    <mergeCell ref="AE80:AG80"/>
    <mergeCell ref="AB80:AD80"/>
    <mergeCell ref="AH80:AJ80"/>
    <mergeCell ref="AH78:AJ78"/>
    <mergeCell ref="AH79:AJ79"/>
    <mergeCell ref="AH81:AJ81"/>
    <mergeCell ref="AK83:AM84"/>
    <mergeCell ref="V80:X80"/>
    <mergeCell ref="Y69:AA69"/>
    <mergeCell ref="AB69:AD69"/>
    <mergeCell ref="AE70:AG70"/>
    <mergeCell ref="AH70:AJ70"/>
    <mergeCell ref="AB70:AD70"/>
    <mergeCell ref="V72:X72"/>
    <mergeCell ref="S70:U70"/>
    <mergeCell ref="Q20:AB20"/>
    <mergeCell ref="AC20:AE20"/>
    <mergeCell ref="AC21:AE21"/>
    <mergeCell ref="AC23:AE23"/>
    <mergeCell ref="Q23:AB23"/>
    <mergeCell ref="AC24:AE24"/>
    <mergeCell ref="Q28:AB28"/>
    <mergeCell ref="Q38:AB38"/>
    <mergeCell ref="V48:AM48"/>
    <mergeCell ref="Q39:AB39"/>
    <mergeCell ref="Q40:AB40"/>
    <mergeCell ref="AC42:AE42"/>
    <mergeCell ref="AF42:AH42"/>
    <mergeCell ref="AI31:AM31"/>
    <mergeCell ref="AI32:AM32"/>
    <mergeCell ref="Q32:AB32"/>
    <mergeCell ref="AC31:AE31"/>
    <mergeCell ref="AF33:AH33"/>
    <mergeCell ref="AC22:AE22"/>
    <mergeCell ref="AI21:AM21"/>
    <mergeCell ref="AF28:AH28"/>
    <mergeCell ref="AI35:AM35"/>
    <mergeCell ref="Q37:AB37"/>
    <mergeCell ref="AF40:AH40"/>
    <mergeCell ref="AI36:AM36"/>
    <mergeCell ref="Q36:AB36"/>
    <mergeCell ref="Q42:AB42"/>
    <mergeCell ref="AC39:AE39"/>
    <mergeCell ref="Q24:AB24"/>
    <mergeCell ref="AF23:AH23"/>
    <mergeCell ref="A26:O27"/>
    <mergeCell ref="AC28:AE28"/>
    <mergeCell ref="AF27:AH27"/>
    <mergeCell ref="AF25:AH25"/>
    <mergeCell ref="Q34:AB34"/>
    <mergeCell ref="Q35:AB35"/>
    <mergeCell ref="Q33:AB33"/>
    <mergeCell ref="Q30:AB30"/>
    <mergeCell ref="Q31:AB31"/>
    <mergeCell ref="AC30:AE30"/>
    <mergeCell ref="AF26:AH26"/>
    <mergeCell ref="AC25:AE25"/>
    <mergeCell ref="AI30:AM30"/>
    <mergeCell ref="Q25:AB25"/>
    <mergeCell ref="AI29:AM29"/>
    <mergeCell ref="AF29:AH29"/>
    <mergeCell ref="Q29:AB29"/>
    <mergeCell ref="AC29:AE29"/>
    <mergeCell ref="AI26:AM26"/>
    <mergeCell ref="Q27:AB27"/>
    <mergeCell ref="AI28:AM28"/>
    <mergeCell ref="AC26:AE26"/>
    <mergeCell ref="Q26:AB26"/>
    <mergeCell ref="Q49:T49"/>
    <mergeCell ref="Y61:AJ62"/>
    <mergeCell ref="Y63:AJ63"/>
    <mergeCell ref="J23:O23"/>
    <mergeCell ref="J24:O24"/>
    <mergeCell ref="AF39:AH39"/>
    <mergeCell ref="AF38:AH38"/>
    <mergeCell ref="AI42:AM42"/>
    <mergeCell ref="AC38:AE38"/>
    <mergeCell ref="AK61:AM62"/>
    <mergeCell ref="A40:O41"/>
    <mergeCell ref="AC27:AE27"/>
    <mergeCell ref="AI38:AM38"/>
    <mergeCell ref="AF34:AH34"/>
    <mergeCell ref="AC35:AE35"/>
    <mergeCell ref="A38:O39"/>
    <mergeCell ref="AA196:AC196"/>
    <mergeCell ref="Q41:AB41"/>
    <mergeCell ref="AF41:AH41"/>
    <mergeCell ref="AC41:AE41"/>
    <mergeCell ref="AI37:AM37"/>
    <mergeCell ref="AC34:AE34"/>
    <mergeCell ref="AC36:AE36"/>
    <mergeCell ref="AF32:AH32"/>
    <mergeCell ref="AF36:AH36"/>
    <mergeCell ref="AC32:AE32"/>
    <mergeCell ref="AC33:AE33"/>
    <mergeCell ref="AF31:AH31"/>
    <mergeCell ref="AA107:AC107"/>
    <mergeCell ref="AA104:AC104"/>
    <mergeCell ref="AA118:AC118"/>
    <mergeCell ref="AI23:AM23"/>
    <mergeCell ref="AF24:AH24"/>
    <mergeCell ref="J25:O25"/>
    <mergeCell ref="AI25:AM25"/>
    <mergeCell ref="AI27:AM27"/>
    <mergeCell ref="V206:Z206"/>
    <mergeCell ref="AA206:AC206"/>
    <mergeCell ref="G205:P205"/>
    <mergeCell ref="Q205:U205"/>
    <mergeCell ref="V205:Z205"/>
    <mergeCell ref="AA205:AC205"/>
    <mergeCell ref="G202:P202"/>
    <mergeCell ref="Q202:U202"/>
    <mergeCell ref="G200:P200"/>
    <mergeCell ref="Q200:U200"/>
    <mergeCell ref="V200:Z200"/>
    <mergeCell ref="AA200:AC200"/>
    <mergeCell ref="G201:P201"/>
    <mergeCell ref="AD116:AM116"/>
    <mergeCell ref="AD115:AM115"/>
    <mergeCell ref="AI66:AJ66"/>
    <mergeCell ref="AK66:AM66"/>
    <mergeCell ref="AD96:AM97"/>
    <mergeCell ref="AD98:AM98"/>
    <mergeCell ref="G196:P196"/>
    <mergeCell ref="Q196:U196"/>
    <mergeCell ref="V196:Z196"/>
    <mergeCell ref="AB73:AD73"/>
    <mergeCell ref="AK73:AM73"/>
    <mergeCell ref="AD120:AM120"/>
    <mergeCell ref="AD119:AM119"/>
    <mergeCell ref="AD100:AM100"/>
    <mergeCell ref="AD101:AM101"/>
    <mergeCell ref="AD102:AM102"/>
    <mergeCell ref="AD103:AM103"/>
    <mergeCell ref="AD104:AM104"/>
    <mergeCell ref="AD105:AM105"/>
    <mergeCell ref="V201:Z201"/>
    <mergeCell ref="AA201:AC201"/>
    <mergeCell ref="B199:F199"/>
    <mergeCell ref="B202:F202"/>
    <mergeCell ref="B198:F198"/>
    <mergeCell ref="G198:P198"/>
    <mergeCell ref="AD199:AM199"/>
    <mergeCell ref="AD200:AM200"/>
    <mergeCell ref="AD201:AM201"/>
    <mergeCell ref="AD202:AM202"/>
    <mergeCell ref="AD203:AM203"/>
    <mergeCell ref="AD204:AM204"/>
    <mergeCell ref="AD205:AM205"/>
    <mergeCell ref="B203:F203"/>
    <mergeCell ref="G203:P203"/>
    <mergeCell ref="Q203:U203"/>
    <mergeCell ref="G199:P199"/>
    <mergeCell ref="Q199:U199"/>
    <mergeCell ref="V199:Z199"/>
    <mergeCell ref="AA103:AC103"/>
    <mergeCell ref="AA102:AC102"/>
    <mergeCell ref="AA105:AC105"/>
    <mergeCell ref="AD114:AM114"/>
    <mergeCell ref="AD127:AM127"/>
    <mergeCell ref="AD126:AM126"/>
    <mergeCell ref="AD125:AM125"/>
    <mergeCell ref="AD124:AM124"/>
    <mergeCell ref="AD123:AM123"/>
    <mergeCell ref="B214:F214"/>
    <mergeCell ref="G214:P214"/>
    <mergeCell ref="Q214:U214"/>
    <mergeCell ref="V214:Z214"/>
    <mergeCell ref="AA214:AC214"/>
    <mergeCell ref="B211:F211"/>
    <mergeCell ref="G211:P211"/>
    <mergeCell ref="Q211:U211"/>
    <mergeCell ref="V211:Z211"/>
    <mergeCell ref="AA211:AC211"/>
    <mergeCell ref="B212:F212"/>
    <mergeCell ref="G212:P212"/>
    <mergeCell ref="Q212:U212"/>
    <mergeCell ref="V212:Z212"/>
    <mergeCell ref="B213:F213"/>
    <mergeCell ref="G213:P213"/>
    <mergeCell ref="Q213:U213"/>
    <mergeCell ref="V213:Z213"/>
    <mergeCell ref="AA212:AC212"/>
    <mergeCell ref="V207:Z207"/>
    <mergeCell ref="AA207:AC207"/>
    <mergeCell ref="V203:Z203"/>
    <mergeCell ref="AA203:AC203"/>
    <mergeCell ref="AA202:AC202"/>
    <mergeCell ref="AA199:AC199"/>
    <mergeCell ref="AA213:AC213"/>
    <mergeCell ref="B209:F209"/>
    <mergeCell ref="G209:P209"/>
    <mergeCell ref="Q209:U209"/>
    <mergeCell ref="V209:Z209"/>
    <mergeCell ref="AA209:AC209"/>
    <mergeCell ref="B210:F210"/>
    <mergeCell ref="G210:P210"/>
    <mergeCell ref="Q210:U210"/>
    <mergeCell ref="V210:Z210"/>
    <mergeCell ref="AA210:AC210"/>
    <mergeCell ref="B208:F208"/>
    <mergeCell ref="G208:P208"/>
    <mergeCell ref="Q208:U208"/>
    <mergeCell ref="V208:Z208"/>
    <mergeCell ref="AA208:AC208"/>
    <mergeCell ref="B207:F207"/>
    <mergeCell ref="G207:P207"/>
    <mergeCell ref="Q207:U207"/>
    <mergeCell ref="B206:F206"/>
    <mergeCell ref="G206:P206"/>
    <mergeCell ref="Q206:U206"/>
    <mergeCell ref="B204:F204"/>
    <mergeCell ref="G204:P204"/>
    <mergeCell ref="B205:F205"/>
    <mergeCell ref="Q201:U201"/>
    <mergeCell ref="AH84:AJ84"/>
    <mergeCell ref="Y79:AA79"/>
    <mergeCell ref="Y83:AA83"/>
    <mergeCell ref="AA111:AC111"/>
    <mergeCell ref="AA115:AC115"/>
    <mergeCell ref="AA106:AC106"/>
    <mergeCell ref="AD197:AM197"/>
    <mergeCell ref="AD198:AM198"/>
    <mergeCell ref="Y70:AA70"/>
    <mergeCell ref="AB79:AD79"/>
    <mergeCell ref="AK74:AM75"/>
    <mergeCell ref="AH77:AJ77"/>
    <mergeCell ref="AD142:AM142"/>
    <mergeCell ref="AD143:AM143"/>
    <mergeCell ref="AD144:AM144"/>
    <mergeCell ref="AD145:AM145"/>
    <mergeCell ref="AD146:AM146"/>
    <mergeCell ref="AD147:AM147"/>
    <mergeCell ref="AD148:AM148"/>
    <mergeCell ref="AD149:AM149"/>
    <mergeCell ref="AD150:AM150"/>
    <mergeCell ref="AD151:AM151"/>
    <mergeCell ref="AD152:AM152"/>
    <mergeCell ref="AD153:AM153"/>
    <mergeCell ref="AD154:AM154"/>
    <mergeCell ref="AD109:AM109"/>
    <mergeCell ref="AH73:AJ73"/>
    <mergeCell ref="AE73:AG73"/>
    <mergeCell ref="Y82:AJ82"/>
    <mergeCell ref="AD111:AM111"/>
    <mergeCell ref="AD112:AM112"/>
    <mergeCell ref="AD113:AM113"/>
    <mergeCell ref="AD122:AM122"/>
    <mergeCell ref="AD121:AM121"/>
    <mergeCell ref="AD140:AM140"/>
    <mergeCell ref="AD141:AM141"/>
    <mergeCell ref="AD118:AM118"/>
    <mergeCell ref="AD117:AM117"/>
    <mergeCell ref="AD206:AM206"/>
    <mergeCell ref="AD106:AM106"/>
    <mergeCell ref="AD107:AM107"/>
    <mergeCell ref="AD108:AM108"/>
    <mergeCell ref="AD158:AM158"/>
    <mergeCell ref="AD159:AM159"/>
    <mergeCell ref="AD160:AM160"/>
    <mergeCell ref="AD161:AM161"/>
    <mergeCell ref="AD166:AM166"/>
    <mergeCell ref="AD167:AM167"/>
    <mergeCell ref="AD168:AM168"/>
    <mergeCell ref="AD169:AM169"/>
    <mergeCell ref="AD162:AM162"/>
    <mergeCell ref="AD163:AM163"/>
    <mergeCell ref="AD164:AM164"/>
    <mergeCell ref="AD165:AM165"/>
    <mergeCell ref="AD177:AM177"/>
    <mergeCell ref="A1:AM1"/>
    <mergeCell ref="A2:AM2"/>
    <mergeCell ref="A30:O31"/>
    <mergeCell ref="A35:O36"/>
    <mergeCell ref="AD207:AM207"/>
    <mergeCell ref="AD208:AM208"/>
    <mergeCell ref="AD209:AM209"/>
    <mergeCell ref="AD210:AM210"/>
    <mergeCell ref="AD211:AM211"/>
    <mergeCell ref="AD212:AM212"/>
    <mergeCell ref="AD213:AM213"/>
    <mergeCell ref="AD214:AM214"/>
    <mergeCell ref="AD215:AM215"/>
    <mergeCell ref="AD216:AM216"/>
    <mergeCell ref="AD217:AM217"/>
    <mergeCell ref="U130:AD130"/>
    <mergeCell ref="AD178:AM178"/>
    <mergeCell ref="AD183:AM183"/>
    <mergeCell ref="AD184:AM184"/>
    <mergeCell ref="AD185:AM185"/>
    <mergeCell ref="AD186:AM186"/>
    <mergeCell ref="AD187:AM187"/>
    <mergeCell ref="AD188:AM188"/>
    <mergeCell ref="AD189:AM189"/>
    <mergeCell ref="AD190:AM190"/>
    <mergeCell ref="AD191:AM191"/>
    <mergeCell ref="AD192:AM192"/>
    <mergeCell ref="AD193:AM193"/>
    <mergeCell ref="AD194:AM194"/>
    <mergeCell ref="AD195:AM195"/>
    <mergeCell ref="AD196:AM196"/>
    <mergeCell ref="AD110:AM110"/>
  </mergeCells>
  <conditionalFormatting sqref="A17:C17">
    <cfRule type="containsBlanks" dxfId="29" priority="16">
      <formula>LEN(TRIM(A17))=0</formula>
    </cfRule>
  </conditionalFormatting>
  <conditionalFormatting sqref="A16:L16">
    <cfRule type="containsBlanks" dxfId="28" priority="1">
      <formula>LEN(TRIM(A16))=0</formula>
    </cfRule>
  </conditionalFormatting>
  <conditionalFormatting sqref="A8:AM8 A10:E10 V10 A12:Y12 A14:Y14">
    <cfRule type="containsBlanks" dxfId="26" priority="70">
      <formula>LEN(TRIM(A8))=0</formula>
    </cfRule>
  </conditionalFormatting>
  <conditionalFormatting sqref="B5:C5">
    <cfRule type="containsBlanks" dxfId="25" priority="20">
      <formula>LEN(TRIM(B5))=0</formula>
    </cfRule>
  </conditionalFormatting>
  <conditionalFormatting sqref="G71:AJ71">
    <cfRule type="expression" dxfId="24" priority="36">
      <formula>G71&gt;$K$67</formula>
    </cfRule>
  </conditionalFormatting>
  <conditionalFormatting sqref="G72:AJ72">
    <cfRule type="expression" dxfId="23" priority="30">
      <formula>G72&gt;$P$67</formula>
    </cfRule>
  </conditionalFormatting>
  <conditionalFormatting sqref="G73:AJ73">
    <cfRule type="expression" dxfId="22" priority="25">
      <formula>G73&gt;$V$67</formula>
    </cfRule>
  </conditionalFormatting>
  <conditionalFormatting sqref="G79:AJ79">
    <cfRule type="expression" dxfId="21" priority="34">
      <formula>G79&gt;$K$67</formula>
    </cfRule>
  </conditionalFormatting>
  <conditionalFormatting sqref="G80:AJ80">
    <cfRule type="expression" dxfId="20" priority="28">
      <formula>G80&gt;$P$67</formula>
    </cfRule>
  </conditionalFormatting>
  <conditionalFormatting sqref="G81:AJ81">
    <cfRule type="expression" dxfId="19" priority="23">
      <formula>G81&gt;$V$67</formula>
    </cfRule>
  </conditionalFormatting>
  <conditionalFormatting sqref="G85:AJ85">
    <cfRule type="expression" dxfId="18" priority="32">
      <formula>G85&gt;$K$67</formula>
    </cfRule>
  </conditionalFormatting>
  <conditionalFormatting sqref="G86:AJ86">
    <cfRule type="expression" dxfId="17" priority="26">
      <formula>G86&gt;$P$67</formula>
    </cfRule>
  </conditionalFormatting>
  <conditionalFormatting sqref="G87:AJ87">
    <cfRule type="expression" dxfId="16" priority="21">
      <formula>G87&gt;$V$67</formula>
    </cfRule>
  </conditionalFormatting>
  <conditionalFormatting sqref="H66">
    <cfRule type="expression" dxfId="15" priority="65">
      <formula>$G$71&lt; or &gt;$K$67</formula>
    </cfRule>
  </conditionalFormatting>
  <conditionalFormatting sqref="I24:I25">
    <cfRule type="expression" dxfId="14" priority="13">
      <formula>$J$25&lt;0</formula>
    </cfRule>
  </conditionalFormatting>
  <conditionalFormatting sqref="I46:L46">
    <cfRule type="containsBlanks" dxfId="13" priority="68">
      <formula>LEN(TRIM(I46))=0</formula>
    </cfRule>
  </conditionalFormatting>
  <conditionalFormatting sqref="J24:O25">
    <cfRule type="cellIs" dxfId="12" priority="3" operator="lessThan">
      <formula>0</formula>
    </cfRule>
  </conditionalFormatting>
  <conditionalFormatting sqref="V8:AC8">
    <cfRule type="notContainsBlanks" dxfId="11" priority="4" stopIfTrue="1">
      <formula>LEN(TRIM(V8))&gt;0</formula>
    </cfRule>
  </conditionalFormatting>
  <conditionalFormatting sqref="AF10">
    <cfRule type="containsBlanks" dxfId="7" priority="10">
      <formula>LEN(TRIM(AF10))=0</formula>
    </cfRule>
  </conditionalFormatting>
  <conditionalFormatting sqref="AF17:AM17">
    <cfRule type="notContainsBlanks" dxfId="6" priority="8">
      <formula>LEN(TRIM(AF17))&gt;0</formula>
    </cfRule>
  </conditionalFormatting>
  <dataValidations count="7">
    <dataValidation type="textLength" allowBlank="1" showInputMessage="1" showErrorMessage="1" errorTitle="Error:" error="Fund number must be six-digits in length." sqref="M46:T46" xr:uid="{6B2738FD-9AB9-4D18-BCDA-434F7F725C78}">
      <formula1>6</formula1>
      <formula2>6</formula2>
    </dataValidation>
    <dataValidation type="decimal" operator="greaterThan" allowBlank="1" showInputMessage="1" showErrorMessage="1" errorTitle="Per Diem Amount" error="Must enter dollar amount." sqref="G71:AJ73" xr:uid="{706B14AD-A9D9-43B8-A02A-CDA9C6C27E14}">
      <formula1>0.01</formula1>
    </dataValidation>
    <dataValidation type="textLength" operator="equal" allowBlank="1" showInputMessage="1" showErrorMessage="1" errorTitle="Org Code" error="Use the Level 5 Org code, which is five digits." sqref="A10:D10" xr:uid="{8524639D-8B54-44F9-AD88-5952A5132050}">
      <formula1>5</formula1>
    </dataValidation>
    <dataValidation type="textLength" allowBlank="1" showInputMessage="1" showErrorMessage="1" sqref="I46:L46" xr:uid="{C64F9609-58BB-4635-8B66-5226378ADCC0}">
      <formula1>6</formula1>
      <formula2>6</formula2>
    </dataValidation>
    <dataValidation type="date" operator="lessThan" allowBlank="1" showInputMessage="1" showErrorMessage="1" error="Please enter date in mm/dd/yyyy format" sqref="B98:F127 G84:AJ84 G70:AJ70 G78:AJ78 B134:F217" xr:uid="{4EA14F5A-FE28-4856-8FF6-95111938EE70}">
      <formula1>72686</formula1>
    </dataValidation>
    <dataValidation type="date" operator="lessThan" allowBlank="1" showInputMessage="1" showErrorMessage="1" sqref="M14:X14" xr:uid="{9721B59A-E817-43FA-94FA-ED70F969AD9D}">
      <formula1>72686</formula1>
    </dataValidation>
    <dataValidation type="textLength" allowBlank="1" showInputMessage="1" showErrorMessage="1" errorTitle="Error:" error="UNC Charlotte ID number must be nine-digits in length." sqref="V8:AC8" xr:uid="{9D3D2584-7904-4329-931E-EEBA4C7D7794}">
      <formula1>9</formula1>
      <formula2>9</formula2>
    </dataValidation>
  </dataValidations>
  <hyperlinks>
    <hyperlink ref="B67" r:id="rId1" display="Enter amount for dates the traveler is eligible for a per diem meal using the GSA default subsistence rates above or other authorized rate" xr:uid="{9E4E6309-3943-4888-95D6-36610BFCE3D9}"/>
  </hyperlinks>
  <pageMargins left="0.3" right="0.3" top="0.4" bottom="0.4" header="0.3" footer="0.2"/>
  <pageSetup fitToHeight="0" orientation="portrait" r:id="rId2"/>
  <headerFooter>
    <oddFooter>&amp;L&amp;"Arial,Regular"&amp;8UNC Charlotte - Version 1.01.2026&amp;C&amp;"Arial,Regular"&amp;9EXPENSE REPORT&amp;R&amp;"Arial,Regular"&amp;8NON-EMPLOYEE/STUDENT TRAVEL</oddFooter>
  </headerFooter>
  <rowBreaks count="1" manualBreakCount="1">
    <brk id="55" max="16383" man="1"/>
  </rowBreaks>
  <extLst>
    <ext xmlns:x14="http://schemas.microsoft.com/office/spreadsheetml/2009/9/main" uri="{78C0D931-6437-407d-A8EE-F0AAD7539E65}">
      <x14:conditionalFormattings>
        <x14:conditionalFormatting xmlns:xm="http://schemas.microsoft.com/office/excel/2006/main">
          <x14:cfRule type="containsText" priority="6" operator="containsText" id="{F6A4A316-8984-4050-8B8A-78F57EDF827C}">
            <xm:f>NOT(ISERROR(SEARCH(Keywords!$X$33,A29)))</xm:f>
            <xm:f>Keywords!$X$33</xm:f>
            <x14:dxf>
              <font>
                <color theme="0"/>
              </font>
              <fill>
                <patternFill>
                  <bgColor theme="1"/>
                </patternFill>
              </fill>
            </x14:dxf>
          </x14:cfRule>
          <xm:sqref>A29:O29</xm:sqref>
        </x14:conditionalFormatting>
        <x14:conditionalFormatting xmlns:xm="http://schemas.microsoft.com/office/excel/2006/main">
          <x14:cfRule type="expression" priority="5" id="{6622AAFE-9A9E-45B6-BD65-5CC6EC8CA232}">
            <xm:f>$AD$8=Keywords!$B$5</xm:f>
            <x14:dxf>
              <fill>
                <patternFill>
                  <bgColor theme="0" tint="-0.24994659260841701"/>
                </patternFill>
              </fill>
            </x14:dxf>
          </x14:cfRule>
          <xm:sqref>V8:AC8</xm:sqref>
        </x14:conditionalFormatting>
        <x14:conditionalFormatting xmlns:xm="http://schemas.microsoft.com/office/excel/2006/main">
          <x14:cfRule type="containsText" priority="15" operator="containsText" id="{6EE1B9F9-B494-41F1-8230-845837804A98}">
            <xm:f>NOT(ISERROR(SEARCH(Keywords!$X$21,V18)))</xm:f>
            <xm:f>Keywords!$X$21</xm:f>
            <x14:dxf>
              <font>
                <color theme="0"/>
              </font>
              <fill>
                <patternFill>
                  <bgColor theme="1"/>
                </patternFill>
              </fill>
            </x14:dxf>
          </x14:cfRule>
          <xm:sqref>V18:AL18</xm:sqref>
        </x14:conditionalFormatting>
        <x14:conditionalFormatting xmlns:xm="http://schemas.microsoft.com/office/excel/2006/main">
          <x14:cfRule type="containsText" priority="7" operator="containsText" id="{0AC896B4-6C0D-49B9-812B-3C1C269B5CC3}">
            <xm:f>NOT(ISERROR(SEARCH(Keywords!$X$39,V48)))</xm:f>
            <xm:f>Keywords!$X$39</xm:f>
            <x14:dxf>
              <font>
                <color theme="1"/>
              </font>
            </x14:dxf>
          </x14:cfRule>
          <xm:sqref>V48:AM48</xm:sqref>
        </x14:conditionalFormatting>
        <x14:conditionalFormatting xmlns:xm="http://schemas.microsoft.com/office/excel/2006/main">
          <x14:cfRule type="expression" priority="9" id="{B232DF99-2B3E-4161-A5EF-1AEEFA1DC68F}">
            <xm:f>$A$17=Keywords!$H$5</xm:f>
            <x14:dxf>
              <fill>
                <patternFill>
                  <bgColor rgb="FFFFFFCC"/>
                </patternFill>
              </fill>
            </x14:dxf>
          </x14:cfRule>
          <xm:sqref>AF17:AM17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5551A2E7-C49F-4FD3-972C-163DA2981880}">
          <x14:formula1>
            <xm:f>Keywords!$H$5:$H$6</xm:f>
          </x14:formula1>
          <xm:sqref>B4:C5 A17:C17</xm:sqref>
        </x14:dataValidation>
        <x14:dataValidation type="list" allowBlank="1" showInputMessage="1" showErrorMessage="1" xr:uid="{D479EFA2-1323-408B-8C5B-E26188A2BC21}">
          <x14:formula1>
            <xm:f>Keywords!$B$5:$B$6</xm:f>
          </x14:formula1>
          <xm:sqref>AD8:AM8</xm:sqref>
        </x14:dataValidation>
        <x14:dataValidation type="list" allowBlank="1" showInputMessage="1" showErrorMessage="1" xr:uid="{D6F609B7-4F1B-45B3-96F3-80311D15BC30}">
          <x14:formula1>
            <xm:f>TransactionTable!$L$2:$N$2</xm:f>
          </x14:formula1>
          <xm:sqref>AK63:AM63 AA183:AC217 AA98:AC127 AA134:AC178 AM66:AM67 AK66:AL66</xm:sqref>
        </x14:dataValidation>
        <x14:dataValidation type="list" allowBlank="1" showInputMessage="1" showErrorMessage="1" xr:uid="{17575BC4-A2B2-489C-8B9B-43366044CFA2}">
          <x14:formula1>
            <xm:f>Keywords!$L$5:$L$16</xm:f>
          </x14:formula1>
          <xm:sqref>G183:P217 G98:P127 G134:P178</xm:sqref>
        </x14:dataValidation>
        <x14:dataValidation type="list" allowBlank="1" showInputMessage="1" showErrorMessage="1" promptTitle="-- Select --" xr:uid="{CAEAC145-567B-4DD2-92A3-FD0B737BCCA7}">
          <x14:formula1>
            <xm:f>Keywords!$N$5:$N$6</xm:f>
          </x14:formula1>
          <xm:sqref>G63</xm:sqref>
        </x14:dataValidation>
        <x14:dataValidation type="list" allowBlank="1" showInputMessage="1" showErrorMessage="1" xr:uid="{24C99849-AA03-4C5C-86DB-B25AC2A02DD5}">
          <x14:formula1>
            <xm:f>Keywords!$P$5:$P$9</xm:f>
          </x14:formula1>
          <xm:sqref>Q98:U127 Q134:U178 Q183:U217</xm:sqref>
        </x14:dataValidation>
        <x14:dataValidation type="list" allowBlank="1" showInputMessage="1" showErrorMessage="1" xr:uid="{DC4A95D3-691D-4621-BFB0-D6A587E2934F}">
          <x14:formula1>
            <xm:f>Keywords!$D$5:$D$7</xm:f>
          </x14:formula1>
          <xm:sqref>A16:L16</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Q96"/>
  <sheetViews>
    <sheetView showGridLines="0" zoomScale="120" zoomScaleNormal="120" workbookViewId="0">
      <selection sqref="A1:N1"/>
    </sheetView>
  </sheetViews>
  <sheetFormatPr defaultColWidth="0" defaultRowHeight="15" zeroHeight="1" x14ac:dyDescent="0.25"/>
  <cols>
    <col min="1" max="1" width="3.42578125" customWidth="1"/>
    <col min="2" max="3" width="2.42578125" customWidth="1"/>
    <col min="4" max="4" width="11.5703125" customWidth="1"/>
    <col min="5" max="5" width="9.140625" customWidth="1"/>
    <col min="6" max="7" width="8.85546875" customWidth="1"/>
    <col min="8" max="8" width="9.140625" customWidth="1"/>
    <col min="9" max="9" width="8.85546875" customWidth="1"/>
    <col min="10" max="10" width="12.28515625" customWidth="1"/>
    <col min="11" max="11" width="3.140625" customWidth="1"/>
    <col min="12" max="12" width="11.28515625" customWidth="1"/>
    <col min="13" max="13" width="1" customWidth="1"/>
    <col min="14" max="14" width="10.5703125" customWidth="1"/>
    <col min="15" max="15" width="8.85546875" customWidth="1"/>
    <col min="16" max="17" width="0" hidden="1" customWidth="1"/>
    <col min="18" max="16384" width="8.85546875" hidden="1"/>
  </cols>
  <sheetData>
    <row r="1" spans="1:14" s="168" customFormat="1" ht="20.25" x14ac:dyDescent="0.2">
      <c r="A1" s="470" t="s">
        <v>504</v>
      </c>
      <c r="B1" s="470"/>
      <c r="C1" s="470"/>
      <c r="D1" s="470"/>
      <c r="E1" s="470"/>
      <c r="F1" s="470"/>
      <c r="G1" s="470"/>
      <c r="H1" s="470"/>
      <c r="I1" s="470"/>
      <c r="J1" s="470"/>
      <c r="K1" s="470"/>
      <c r="L1" s="470"/>
      <c r="M1" s="470"/>
      <c r="N1" s="470"/>
    </row>
    <row r="2" spans="1:14" ht="15.75" customHeight="1" x14ac:dyDescent="0.25">
      <c r="A2" s="800" t="s">
        <v>505</v>
      </c>
      <c r="B2" s="801"/>
      <c r="C2" s="801"/>
      <c r="D2" s="801"/>
      <c r="E2" s="801"/>
      <c r="F2" s="801"/>
      <c r="G2" s="801"/>
      <c r="H2" s="801"/>
      <c r="I2" s="801"/>
      <c r="J2" s="801"/>
      <c r="K2" s="801"/>
      <c r="L2" s="801"/>
      <c r="M2" s="801"/>
      <c r="N2" s="801"/>
    </row>
    <row r="3" spans="1:14" s="83" customFormat="1" ht="6" customHeight="1" x14ac:dyDescent="0.2"/>
    <row r="4" spans="1:14" s="83" customFormat="1" ht="16.5" customHeight="1" x14ac:dyDescent="0.2">
      <c r="B4" s="803" t="s">
        <v>410</v>
      </c>
      <c r="C4" s="803"/>
      <c r="D4" s="803"/>
      <c r="E4" s="803"/>
      <c r="F4" s="803"/>
      <c r="G4" s="803"/>
      <c r="H4" s="803" t="s">
        <v>408</v>
      </c>
      <c r="I4" s="803"/>
      <c r="J4" s="803" t="s">
        <v>409</v>
      </c>
      <c r="K4" s="803"/>
      <c r="L4" s="803"/>
    </row>
    <row r="5" spans="1:14" s="83" customFormat="1" ht="16.5" customHeight="1" x14ac:dyDescent="0.25">
      <c r="B5" s="804" t="str">
        <f>CONCATENATE(+TravelRequest!$A$7," | ",+TravelRequest!$V$7)</f>
        <v xml:space="preserve"> | </v>
      </c>
      <c r="C5" s="804"/>
      <c r="D5" s="804"/>
      <c r="E5" s="804"/>
      <c r="F5" s="804"/>
      <c r="G5" s="804"/>
      <c r="H5" s="805" t="str">
        <f>IF(ExpenseReport!$S$14="","",ExpenseReport!$S$14)</f>
        <v/>
      </c>
      <c r="I5" s="805"/>
      <c r="J5" s="806" t="str">
        <f>IF(ExpenseReport!$A$14="","",ExpenseReport!$A$14)</f>
        <v/>
      </c>
      <c r="K5" s="806"/>
      <c r="L5" s="806"/>
      <c r="M5" s="83" t="s">
        <v>319</v>
      </c>
      <c r="N5" s="802" t="s">
        <v>415</v>
      </c>
    </row>
    <row r="6" spans="1:14" s="83" customFormat="1" ht="10.5" customHeight="1" x14ac:dyDescent="0.2">
      <c r="N6" s="802"/>
    </row>
    <row r="7" spans="1:14" s="83" customFormat="1" ht="15.75" customHeight="1" x14ac:dyDescent="0.25">
      <c r="A7" s="812" t="s">
        <v>413</v>
      </c>
      <c r="B7" s="812"/>
      <c r="C7" s="812"/>
      <c r="D7" s="812"/>
      <c r="E7" s="812"/>
      <c r="F7" s="812"/>
      <c r="G7" s="812"/>
      <c r="H7" s="812"/>
      <c r="I7" s="812"/>
      <c r="J7" s="812"/>
      <c r="K7" s="812"/>
      <c r="L7" s="812"/>
      <c r="N7" s="235"/>
    </row>
    <row r="8" spans="1:14" s="83" customFormat="1" ht="3.75" customHeight="1" x14ac:dyDescent="0.2">
      <c r="B8" s="813"/>
      <c r="C8" s="813"/>
      <c r="D8" s="813"/>
      <c r="E8" s="813"/>
      <c r="F8" s="813"/>
      <c r="G8" s="813"/>
      <c r="H8" s="813"/>
      <c r="I8" s="813"/>
      <c r="J8" s="813"/>
      <c r="K8" s="813"/>
      <c r="L8" s="813"/>
    </row>
    <row r="9" spans="1:14" s="83" customFormat="1" ht="39.75" customHeight="1" x14ac:dyDescent="0.25">
      <c r="A9" s="811" t="s">
        <v>534</v>
      </c>
      <c r="B9" s="812"/>
      <c r="C9" s="812"/>
      <c r="D9" s="812"/>
      <c r="E9" s="812"/>
      <c r="F9" s="812"/>
      <c r="G9" s="812"/>
      <c r="H9" s="812"/>
      <c r="I9" s="812"/>
      <c r="J9" s="812"/>
      <c r="K9" s="812"/>
      <c r="L9" s="812"/>
      <c r="N9" s="235"/>
    </row>
    <row r="10" spans="1:14" s="83" customFormat="1" ht="3.95" customHeight="1" x14ac:dyDescent="0.25">
      <c r="B10" s="233"/>
      <c r="C10" s="233"/>
      <c r="D10" s="233"/>
      <c r="E10" s="233"/>
      <c r="F10" s="233"/>
      <c r="G10" s="233"/>
      <c r="H10" s="233"/>
      <c r="I10" s="233"/>
      <c r="J10" s="233"/>
      <c r="K10" s="233"/>
      <c r="L10" s="233"/>
      <c r="N10" s="234"/>
    </row>
    <row r="11" spans="1:14" s="83" customFormat="1" ht="27.6" customHeight="1" x14ac:dyDescent="0.2">
      <c r="B11" s="813" t="s">
        <v>287</v>
      </c>
      <c r="C11" s="813"/>
      <c r="D11" s="813"/>
      <c r="E11" s="813"/>
      <c r="F11" s="813"/>
      <c r="G11" s="813"/>
      <c r="H11" s="813"/>
      <c r="I11" s="813"/>
      <c r="J11" s="813"/>
      <c r="K11" s="813"/>
      <c r="L11" s="813"/>
    </row>
    <row r="12" spans="1:14" s="83" customFormat="1" ht="3.95" customHeight="1" x14ac:dyDescent="0.2">
      <c r="B12" s="169"/>
      <c r="C12" s="169"/>
      <c r="D12" s="169"/>
      <c r="E12" s="169"/>
      <c r="F12" s="169"/>
      <c r="G12" s="169"/>
      <c r="H12" s="169"/>
      <c r="I12" s="169"/>
      <c r="J12" s="169"/>
      <c r="K12" s="169"/>
      <c r="L12" s="169"/>
    </row>
    <row r="13" spans="1:14" s="83" customFormat="1" ht="14.45" customHeight="1" x14ac:dyDescent="0.25">
      <c r="B13" s="813" t="s">
        <v>293</v>
      </c>
      <c r="C13" s="813"/>
      <c r="D13" s="813"/>
      <c r="E13" s="813"/>
      <c r="F13" s="813"/>
      <c r="G13" s="813"/>
      <c r="H13" s="813"/>
      <c r="I13" s="813"/>
      <c r="J13" s="813"/>
      <c r="K13" s="813"/>
      <c r="L13" s="813"/>
      <c r="N13" s="234"/>
    </row>
    <row r="14" spans="1:14" s="83" customFormat="1" ht="13.35" customHeight="1" x14ac:dyDescent="0.25">
      <c r="B14" s="233"/>
      <c r="C14" s="233"/>
      <c r="D14" s="807" t="s">
        <v>294</v>
      </c>
      <c r="E14" s="807"/>
      <c r="F14" s="807"/>
      <c r="G14" s="807"/>
      <c r="H14" s="807"/>
      <c r="I14" s="807"/>
      <c r="J14" s="807"/>
      <c r="K14" s="807"/>
      <c r="L14" s="807"/>
      <c r="N14" s="234"/>
    </row>
    <row r="15" spans="1:14" s="83" customFormat="1" ht="27.6" customHeight="1" x14ac:dyDescent="0.25">
      <c r="B15" s="233"/>
      <c r="C15" s="233"/>
      <c r="D15" s="807" t="s">
        <v>296</v>
      </c>
      <c r="E15" s="807"/>
      <c r="F15" s="807"/>
      <c r="G15" s="807"/>
      <c r="H15" s="807"/>
      <c r="I15" s="807"/>
      <c r="J15" s="807"/>
      <c r="K15" s="807"/>
      <c r="L15" s="807"/>
      <c r="N15" s="234"/>
    </row>
    <row r="16" spans="1:14" s="83" customFormat="1" ht="3.95" customHeight="1" x14ac:dyDescent="0.25">
      <c r="B16" s="233"/>
      <c r="C16" s="233"/>
      <c r="D16" s="233"/>
      <c r="E16" s="233"/>
      <c r="F16" s="233"/>
      <c r="G16" s="233"/>
      <c r="H16" s="233"/>
      <c r="I16" s="233"/>
      <c r="J16" s="233"/>
      <c r="K16" s="233"/>
      <c r="L16" s="233"/>
      <c r="N16" s="234"/>
    </row>
    <row r="17" spans="2:12" s="83" customFormat="1" ht="27.6" customHeight="1" x14ac:dyDescent="0.2">
      <c r="B17" s="809" t="s">
        <v>309</v>
      </c>
      <c r="C17" s="809"/>
      <c r="D17" s="809"/>
      <c r="E17" s="809"/>
      <c r="F17" s="809"/>
      <c r="G17" s="809"/>
      <c r="H17" s="809"/>
      <c r="I17" s="809"/>
      <c r="J17" s="809"/>
      <c r="K17" s="809"/>
      <c r="L17" s="809"/>
    </row>
    <row r="18" spans="2:12" s="83" customFormat="1" ht="3.95" customHeight="1" x14ac:dyDescent="0.2">
      <c r="B18" s="169"/>
      <c r="C18" s="169"/>
      <c r="D18" s="169"/>
      <c r="E18" s="169"/>
      <c r="F18" s="169"/>
      <c r="G18" s="169"/>
      <c r="H18" s="169"/>
      <c r="I18" s="169"/>
      <c r="J18" s="169"/>
      <c r="K18" s="169"/>
      <c r="L18" s="169"/>
    </row>
    <row r="19" spans="2:12" s="83" customFormat="1" ht="27.6" customHeight="1" x14ac:dyDescent="0.2">
      <c r="B19" s="809" t="s">
        <v>423</v>
      </c>
      <c r="C19" s="809"/>
      <c r="D19" s="809"/>
      <c r="E19" s="809"/>
      <c r="F19" s="809"/>
      <c r="G19" s="809"/>
      <c r="H19" s="809"/>
      <c r="I19" s="809"/>
      <c r="J19" s="809"/>
      <c r="K19" s="809"/>
      <c r="L19" s="809"/>
    </row>
    <row r="20" spans="2:12" s="83" customFormat="1" ht="3.95" customHeight="1" x14ac:dyDescent="0.2">
      <c r="B20" s="169"/>
      <c r="C20" s="169"/>
      <c r="D20" s="169"/>
      <c r="E20" s="169"/>
      <c r="F20" s="169"/>
      <c r="G20" s="169"/>
      <c r="H20" s="169"/>
      <c r="I20" s="169"/>
      <c r="J20" s="169"/>
      <c r="K20" s="169"/>
      <c r="L20" s="169"/>
    </row>
    <row r="21" spans="2:12" s="83" customFormat="1" ht="27.6" customHeight="1" x14ac:dyDescent="0.2">
      <c r="B21" s="809" t="s">
        <v>414</v>
      </c>
      <c r="C21" s="809"/>
      <c r="D21" s="809"/>
      <c r="E21" s="809"/>
      <c r="F21" s="809"/>
      <c r="G21" s="809"/>
      <c r="H21" s="809"/>
      <c r="I21" s="809"/>
      <c r="J21" s="809"/>
      <c r="K21" s="809"/>
      <c r="L21" s="809"/>
    </row>
    <row r="22" spans="2:12" s="83" customFormat="1" ht="3.95" customHeight="1" x14ac:dyDescent="0.2">
      <c r="B22" s="169"/>
      <c r="C22" s="169"/>
      <c r="D22" s="169"/>
      <c r="E22" s="169"/>
      <c r="F22" s="169"/>
      <c r="G22" s="169"/>
      <c r="H22" s="169"/>
      <c r="I22" s="169"/>
      <c r="J22" s="169"/>
      <c r="K22" s="169"/>
      <c r="L22" s="169"/>
    </row>
    <row r="23" spans="2:12" s="83" customFormat="1" ht="14.45" customHeight="1" x14ac:dyDescent="0.2">
      <c r="B23" s="808" t="s">
        <v>297</v>
      </c>
      <c r="C23" s="808"/>
      <c r="D23" s="808"/>
      <c r="E23" s="808"/>
      <c r="F23" s="808"/>
      <c r="G23" s="808"/>
      <c r="H23" s="808"/>
      <c r="I23" s="808"/>
      <c r="J23" s="808"/>
      <c r="K23" s="808"/>
      <c r="L23" s="808"/>
    </row>
    <row r="24" spans="2:12" s="83" customFormat="1" ht="13.5" customHeight="1" x14ac:dyDescent="0.2">
      <c r="B24" s="169"/>
      <c r="C24" s="169"/>
      <c r="D24" s="807" t="s">
        <v>533</v>
      </c>
      <c r="E24" s="807"/>
      <c r="F24" s="807"/>
      <c r="G24" s="807"/>
      <c r="H24" s="807"/>
      <c r="I24" s="807"/>
      <c r="J24" s="807"/>
      <c r="K24" s="807"/>
      <c r="L24" s="807"/>
    </row>
    <row r="25" spans="2:12" s="83" customFormat="1" ht="14.45" customHeight="1" x14ac:dyDescent="0.2">
      <c r="B25" s="169"/>
      <c r="C25" s="169"/>
      <c r="D25" s="807" t="s">
        <v>292</v>
      </c>
      <c r="E25" s="807"/>
      <c r="F25" s="807"/>
      <c r="G25" s="807"/>
      <c r="H25" s="807"/>
      <c r="I25" s="807"/>
      <c r="J25" s="807"/>
      <c r="K25" s="807"/>
      <c r="L25" s="807"/>
    </row>
    <row r="26" spans="2:12" s="83" customFormat="1" ht="14.45" customHeight="1" x14ac:dyDescent="0.2">
      <c r="B26" s="169"/>
      <c r="C26" s="169"/>
      <c r="D26" s="807" t="s">
        <v>322</v>
      </c>
      <c r="E26" s="807"/>
      <c r="F26" s="807"/>
      <c r="G26" s="807"/>
      <c r="H26" s="807"/>
      <c r="I26" s="807"/>
      <c r="J26" s="807"/>
      <c r="K26" s="807"/>
      <c r="L26" s="807"/>
    </row>
    <row r="27" spans="2:12" s="83" customFormat="1" ht="3.95" customHeight="1" x14ac:dyDescent="0.2">
      <c r="B27" s="169"/>
      <c r="C27" s="169"/>
      <c r="D27" s="169"/>
      <c r="E27" s="169"/>
      <c r="F27" s="169"/>
      <c r="G27" s="169"/>
      <c r="H27" s="169"/>
      <c r="I27" s="169"/>
      <c r="J27" s="169"/>
      <c r="K27" s="169"/>
      <c r="L27" s="169"/>
    </row>
    <row r="28" spans="2:12" s="83" customFormat="1" ht="27.6" customHeight="1" x14ac:dyDescent="0.2">
      <c r="B28" s="808" t="s">
        <v>310</v>
      </c>
      <c r="C28" s="808"/>
      <c r="D28" s="808"/>
      <c r="E28" s="808"/>
      <c r="F28" s="808"/>
      <c r="G28" s="808"/>
      <c r="H28" s="808"/>
      <c r="I28" s="808"/>
      <c r="J28" s="808"/>
      <c r="K28" s="808"/>
      <c r="L28" s="808"/>
    </row>
    <row r="29" spans="2:12" s="83" customFormat="1" ht="23.1" customHeight="1" x14ac:dyDescent="0.2">
      <c r="D29" s="807" t="s">
        <v>290</v>
      </c>
      <c r="E29" s="807"/>
      <c r="F29" s="807"/>
      <c r="G29" s="807"/>
      <c r="H29" s="807"/>
      <c r="I29" s="807"/>
      <c r="J29" s="807"/>
      <c r="K29" s="807"/>
      <c r="L29" s="807"/>
    </row>
    <row r="30" spans="2:12" s="83" customFormat="1" ht="25.5" customHeight="1" x14ac:dyDescent="0.2">
      <c r="C30" s="167"/>
      <c r="D30" s="807" t="s">
        <v>314</v>
      </c>
      <c r="E30" s="807"/>
      <c r="F30" s="807"/>
      <c r="G30" s="807"/>
      <c r="H30" s="807"/>
      <c r="I30" s="807"/>
      <c r="J30" s="807"/>
      <c r="K30" s="807"/>
      <c r="L30" s="807"/>
    </row>
    <row r="31" spans="2:12" s="83" customFormat="1" ht="14.45" customHeight="1" x14ac:dyDescent="0.2">
      <c r="C31" s="167"/>
      <c r="D31" s="807" t="s">
        <v>291</v>
      </c>
      <c r="E31" s="807"/>
      <c r="F31" s="807"/>
      <c r="G31" s="807"/>
      <c r="H31" s="807"/>
      <c r="I31" s="807"/>
      <c r="J31" s="807"/>
      <c r="K31" s="807"/>
      <c r="L31" s="807"/>
    </row>
    <row r="32" spans="2:12" s="83" customFormat="1" ht="3.95" customHeight="1" x14ac:dyDescent="0.2">
      <c r="B32" s="169"/>
      <c r="C32" s="169"/>
      <c r="D32" s="169"/>
      <c r="E32" s="169"/>
      <c r="F32" s="169"/>
      <c r="G32" s="169"/>
      <c r="H32" s="169"/>
      <c r="I32" s="169"/>
      <c r="J32" s="169"/>
      <c r="K32" s="169"/>
      <c r="L32" s="169"/>
    </row>
    <row r="33" spans="2:13" s="83" customFormat="1" ht="27.6" customHeight="1" x14ac:dyDescent="0.2">
      <c r="B33" s="809" t="s">
        <v>696</v>
      </c>
      <c r="C33" s="809"/>
      <c r="D33" s="809"/>
      <c r="E33" s="809"/>
      <c r="F33" s="809"/>
      <c r="G33" s="809"/>
      <c r="H33" s="809"/>
      <c r="I33" s="809"/>
      <c r="J33" s="809"/>
      <c r="K33" s="809"/>
      <c r="L33" s="809"/>
    </row>
    <row r="34" spans="2:13" s="83" customFormat="1" ht="3.95" customHeight="1" x14ac:dyDescent="0.2">
      <c r="B34" s="169"/>
      <c r="C34" s="169"/>
      <c r="D34" s="169"/>
      <c r="E34" s="169"/>
      <c r="F34" s="169"/>
      <c r="G34" s="169"/>
      <c r="H34" s="169"/>
      <c r="I34" s="169"/>
      <c r="J34" s="169"/>
      <c r="K34" s="169"/>
      <c r="L34" s="169"/>
    </row>
    <row r="35" spans="2:13" s="83" customFormat="1" ht="25.5" customHeight="1" x14ac:dyDescent="0.2">
      <c r="B35" s="809" t="s">
        <v>697</v>
      </c>
      <c r="C35" s="809"/>
      <c r="D35" s="809"/>
      <c r="E35" s="809"/>
      <c r="F35" s="809"/>
      <c r="G35" s="809"/>
      <c r="H35" s="809"/>
      <c r="I35" s="809"/>
      <c r="J35" s="809"/>
      <c r="K35" s="809"/>
      <c r="L35" s="809"/>
    </row>
    <row r="36" spans="2:13" s="83" customFormat="1" ht="3.95" customHeight="1" x14ac:dyDescent="0.2">
      <c r="B36" s="169"/>
      <c r="C36" s="169"/>
      <c r="D36" s="169"/>
      <c r="E36" s="169"/>
      <c r="F36" s="169"/>
      <c r="G36" s="169"/>
      <c r="H36" s="169"/>
      <c r="I36" s="169"/>
      <c r="J36" s="169"/>
      <c r="K36" s="169"/>
      <c r="L36" s="169"/>
    </row>
    <row r="37" spans="2:13" s="83" customFormat="1" ht="27.6" customHeight="1" x14ac:dyDescent="0.2">
      <c r="B37" s="809" t="s">
        <v>288</v>
      </c>
      <c r="C37" s="809"/>
      <c r="D37" s="809"/>
      <c r="E37" s="809"/>
      <c r="F37" s="809"/>
      <c r="G37" s="809"/>
      <c r="H37" s="809"/>
      <c r="I37" s="809"/>
      <c r="J37" s="809"/>
      <c r="K37" s="809"/>
      <c r="L37" s="809"/>
    </row>
    <row r="38" spans="2:13" s="83" customFormat="1" ht="3.95" customHeight="1" x14ac:dyDescent="0.2">
      <c r="B38" s="169"/>
      <c r="C38" s="169"/>
      <c r="D38" s="169"/>
      <c r="E38" s="169"/>
      <c r="F38" s="169"/>
      <c r="G38" s="169"/>
      <c r="H38" s="169"/>
      <c r="I38" s="169"/>
      <c r="J38" s="169"/>
      <c r="K38" s="169"/>
      <c r="L38" s="169"/>
    </row>
    <row r="39" spans="2:13" s="83" customFormat="1" ht="14.45" customHeight="1" x14ac:dyDescent="0.2">
      <c r="B39" s="809" t="s">
        <v>321</v>
      </c>
      <c r="C39" s="809"/>
      <c r="D39" s="809"/>
      <c r="E39" s="809"/>
      <c r="F39" s="809"/>
      <c r="G39" s="809"/>
      <c r="H39" s="809"/>
      <c r="I39" s="809"/>
      <c r="J39" s="809"/>
      <c r="K39" s="809"/>
      <c r="L39" s="809"/>
    </row>
    <row r="40" spans="2:13" s="83" customFormat="1" ht="3.95" customHeight="1" x14ac:dyDescent="0.2"/>
    <row r="41" spans="2:13" s="83" customFormat="1" ht="24.75" customHeight="1" x14ac:dyDescent="0.2">
      <c r="B41" s="809" t="s">
        <v>536</v>
      </c>
      <c r="C41" s="809"/>
      <c r="D41" s="809"/>
      <c r="E41" s="809"/>
      <c r="F41" s="809"/>
      <c r="G41" s="809"/>
      <c r="H41" s="809"/>
      <c r="I41" s="809"/>
      <c r="J41" s="809"/>
      <c r="K41" s="809"/>
      <c r="L41" s="809"/>
      <c r="M41" s="297"/>
    </row>
    <row r="42" spans="2:13" s="83" customFormat="1" ht="3.95" customHeight="1" x14ac:dyDescent="0.2">
      <c r="C42" s="167"/>
      <c r="D42" s="167"/>
      <c r="E42" s="167"/>
      <c r="F42" s="167"/>
      <c r="G42" s="167"/>
      <c r="H42" s="167"/>
      <c r="I42" s="167"/>
      <c r="J42" s="167"/>
      <c r="K42" s="167"/>
      <c r="L42" s="167"/>
    </row>
    <row r="43" spans="2:13" s="83" customFormat="1" ht="14.45" customHeight="1" x14ac:dyDescent="0.2">
      <c r="B43" s="809" t="s">
        <v>289</v>
      </c>
      <c r="C43" s="809"/>
      <c r="D43" s="809"/>
      <c r="E43" s="809"/>
      <c r="F43" s="809"/>
      <c r="G43" s="809"/>
      <c r="H43" s="809"/>
      <c r="I43" s="809"/>
      <c r="J43" s="809"/>
      <c r="K43" s="809"/>
      <c r="L43" s="809"/>
    </row>
    <row r="44" spans="2:13" s="83" customFormat="1" ht="3.95" customHeight="1" x14ac:dyDescent="0.2"/>
    <row r="45" spans="2:13" s="83" customFormat="1" ht="14.45" customHeight="1" x14ac:dyDescent="0.2">
      <c r="B45" s="809" t="s">
        <v>295</v>
      </c>
      <c r="C45" s="809"/>
      <c r="D45" s="809"/>
      <c r="E45" s="809"/>
      <c r="F45" s="809"/>
      <c r="G45" s="809"/>
      <c r="H45" s="809"/>
      <c r="I45" s="809"/>
      <c r="J45" s="809"/>
      <c r="K45" s="809"/>
      <c r="L45" s="809"/>
    </row>
    <row r="46" spans="2:13" s="83" customFormat="1" ht="3.95" customHeight="1" x14ac:dyDescent="0.2"/>
    <row r="47" spans="2:13" s="83" customFormat="1" ht="14.45" customHeight="1" x14ac:dyDescent="0.2">
      <c r="B47" s="809" t="s">
        <v>506</v>
      </c>
      <c r="C47" s="809"/>
      <c r="D47" s="809"/>
      <c r="E47" s="809"/>
      <c r="F47" s="809"/>
      <c r="G47" s="809"/>
      <c r="H47" s="809"/>
      <c r="I47" s="809"/>
      <c r="J47" s="809"/>
      <c r="K47" s="809"/>
      <c r="L47" s="809"/>
    </row>
    <row r="48" spans="2:13" s="83" customFormat="1" ht="5.45" customHeight="1" x14ac:dyDescent="0.2">
      <c r="C48" s="167"/>
      <c r="D48" s="232"/>
      <c r="E48" s="232"/>
      <c r="F48" s="232"/>
      <c r="G48" s="232"/>
      <c r="H48" s="232"/>
      <c r="I48" s="232"/>
      <c r="J48" s="232"/>
      <c r="K48" s="232"/>
      <c r="L48" s="232"/>
    </row>
    <row r="49" spans="1:14" s="83" customFormat="1" ht="14.45" customHeight="1" x14ac:dyDescent="0.25">
      <c r="A49" s="811" t="s">
        <v>507</v>
      </c>
      <c r="B49" s="811"/>
      <c r="C49" s="811"/>
      <c r="D49" s="811"/>
      <c r="E49" s="811"/>
      <c r="F49" s="811"/>
      <c r="G49" s="811"/>
      <c r="H49" s="811"/>
      <c r="I49" s="811"/>
      <c r="J49" s="811"/>
      <c r="K49" s="811"/>
      <c r="L49" s="811"/>
      <c r="N49" s="235"/>
    </row>
    <row r="50" spans="1:14" s="83" customFormat="1" ht="5.45" customHeight="1" x14ac:dyDescent="0.2">
      <c r="B50" s="167"/>
      <c r="C50" s="167"/>
      <c r="D50" s="167"/>
      <c r="E50" s="167"/>
      <c r="F50" s="167"/>
      <c r="G50" s="167"/>
      <c r="H50" s="167"/>
      <c r="I50" s="167"/>
      <c r="J50" s="167"/>
      <c r="K50" s="167"/>
      <c r="L50" s="167"/>
    </row>
    <row r="51" spans="1:14" s="83" customFormat="1" ht="14.45" customHeight="1" x14ac:dyDescent="0.25">
      <c r="A51" s="811" t="s">
        <v>508</v>
      </c>
      <c r="B51" s="811"/>
      <c r="C51" s="811"/>
      <c r="D51" s="811"/>
      <c r="E51" s="811"/>
      <c r="F51" s="811"/>
      <c r="G51" s="811"/>
      <c r="H51" s="811"/>
      <c r="I51" s="811"/>
      <c r="J51" s="811"/>
      <c r="K51" s="811"/>
      <c r="L51" s="811"/>
      <c r="N51" s="235"/>
    </row>
    <row r="52" spans="1:14" s="83" customFormat="1" ht="3.6" customHeight="1" x14ac:dyDescent="0.2">
      <c r="B52" s="167"/>
      <c r="C52" s="167"/>
      <c r="D52" s="807"/>
      <c r="E52" s="807"/>
      <c r="F52" s="807"/>
      <c r="G52" s="807"/>
      <c r="H52" s="807"/>
      <c r="I52" s="807"/>
      <c r="J52" s="807"/>
      <c r="K52" s="807"/>
      <c r="L52" s="807"/>
    </row>
    <row r="53" spans="1:14" s="83" customFormat="1" ht="14.45" customHeight="1" x14ac:dyDescent="0.2">
      <c r="A53" s="810" t="s">
        <v>318</v>
      </c>
      <c r="B53" s="810"/>
      <c r="C53" s="810"/>
      <c r="D53" s="810"/>
      <c r="E53" s="810"/>
      <c r="F53" s="810"/>
      <c r="G53" s="810"/>
      <c r="H53" s="810"/>
      <c r="I53" s="810"/>
      <c r="J53" s="810"/>
      <c r="K53" s="810"/>
      <c r="L53" s="810"/>
      <c r="M53" s="810"/>
      <c r="N53" s="810"/>
    </row>
    <row r="54" spans="1:14" x14ac:dyDescent="0.25"/>
    <row r="55" spans="1:14" x14ac:dyDescent="0.25"/>
    <row r="56" spans="1:14" x14ac:dyDescent="0.25"/>
    <row r="57" spans="1:14" x14ac:dyDescent="0.25"/>
    <row r="58" spans="1:14" x14ac:dyDescent="0.25"/>
    <row r="59" spans="1:14" x14ac:dyDescent="0.25"/>
    <row r="60" spans="1:14"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sheetData>
  <sheetProtection algorithmName="SHA-512" hashValue="20bgnVVr520/UMTg7IfpBghIa2uazufqSXtEC/IqM4KdItdwDGmnUR7kgn2ZgxvHEY0FDAaZbBD5DVjo58KFqg==" saltValue="gaISCXuiyXV78xxpCGLJLA==" spinCount="100000" sheet="1" objects="1" scenarios="1"/>
  <mergeCells count="39">
    <mergeCell ref="A7:L7"/>
    <mergeCell ref="A9:L9"/>
    <mergeCell ref="B8:L8"/>
    <mergeCell ref="B17:L17"/>
    <mergeCell ref="D14:L14"/>
    <mergeCell ref="D15:L15"/>
    <mergeCell ref="B13:L13"/>
    <mergeCell ref="B11:L11"/>
    <mergeCell ref="B41:L41"/>
    <mergeCell ref="B37:L37"/>
    <mergeCell ref="A53:N53"/>
    <mergeCell ref="D52:L52"/>
    <mergeCell ref="B19:L19"/>
    <mergeCell ref="B45:L45"/>
    <mergeCell ref="B43:L43"/>
    <mergeCell ref="B47:L47"/>
    <mergeCell ref="B39:L39"/>
    <mergeCell ref="B33:L33"/>
    <mergeCell ref="A49:L49"/>
    <mergeCell ref="A51:L51"/>
    <mergeCell ref="B21:L21"/>
    <mergeCell ref="B35:L35"/>
    <mergeCell ref="B28:L28"/>
    <mergeCell ref="D29:L29"/>
    <mergeCell ref="D30:L30"/>
    <mergeCell ref="D31:L31"/>
    <mergeCell ref="B23:L23"/>
    <mergeCell ref="D24:L24"/>
    <mergeCell ref="D25:L25"/>
    <mergeCell ref="D26:L26"/>
    <mergeCell ref="A2:N2"/>
    <mergeCell ref="A1:N1"/>
    <mergeCell ref="N5:N6"/>
    <mergeCell ref="B4:G4"/>
    <mergeCell ref="B5:G5"/>
    <mergeCell ref="H4:I4"/>
    <mergeCell ref="H5:I5"/>
    <mergeCell ref="J4:L4"/>
    <mergeCell ref="J5:L5"/>
  </mergeCells>
  <conditionalFormatting sqref="N7">
    <cfRule type="containsBlanks" dxfId="4" priority="1">
      <formula>LEN(TRIM(N7))=0</formula>
    </cfRule>
  </conditionalFormatting>
  <conditionalFormatting sqref="N9">
    <cfRule type="containsBlanks" dxfId="3" priority="2">
      <formula>LEN(TRIM(N9))=0</formula>
    </cfRule>
  </conditionalFormatting>
  <conditionalFormatting sqref="N10 N13:N16">
    <cfRule type="cellIs" dxfId="2" priority="23" operator="equal">
      <formula>"date"</formula>
    </cfRule>
  </conditionalFormatting>
  <conditionalFormatting sqref="N49">
    <cfRule type="containsBlanks" dxfId="1" priority="5">
      <formula>LEN(TRIM(N49))=0</formula>
    </cfRule>
  </conditionalFormatting>
  <conditionalFormatting sqref="N51">
    <cfRule type="containsBlanks" dxfId="0" priority="4">
      <formula>LEN(TRIM(N51))=0</formula>
    </cfRule>
  </conditionalFormatting>
  <printOptions horizontalCentered="1"/>
  <pageMargins left="0.3" right="0.25" top="0.5" bottom="0.1" header="0.3" footer="0.3"/>
  <pageSetup scale="98" fitToHeight="0" orientation="portrait" r:id="rId1"/>
  <headerFooter>
    <oddFooter>&amp;L&amp;"Arial,Regular"&amp;8
UNC Charlotte - Version 2.26.2024&amp;C&amp;"Arial,Regular"&amp;8
CHECKLIST&amp;R&amp;"Arial,Regular"&amp;8
GROUP TRAVEL CHECKLIST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0</xdr:col>
                    <xdr:colOff>19050</xdr:colOff>
                    <xdr:row>5</xdr:row>
                    <xdr:rowOff>171450</xdr:rowOff>
                  </from>
                  <to>
                    <xdr:col>1</xdr:col>
                    <xdr:colOff>95250</xdr:colOff>
                    <xdr:row>7</xdr:row>
                    <xdr:rowOff>19050</xdr:rowOff>
                  </to>
                </anchor>
              </controlPr>
            </control>
          </mc:Choice>
        </mc:AlternateContent>
        <mc:AlternateContent xmlns:mc="http://schemas.openxmlformats.org/markup-compatibility/2006">
          <mc:Choice Requires="x14">
            <control shapeId="13315" r:id="rId5" name="Check Box 3">
              <controlPr defaultSize="0" autoFill="0" autoLine="0" autoPict="0" altText="">
                <anchor moveWithCells="1">
                  <from>
                    <xdr:col>1</xdr:col>
                    <xdr:colOff>19050</xdr:colOff>
                    <xdr:row>11</xdr:row>
                    <xdr:rowOff>19050</xdr:rowOff>
                  </from>
                  <to>
                    <xdr:col>2</xdr:col>
                    <xdr:colOff>152400</xdr:colOff>
                    <xdr:row>13</xdr:row>
                    <xdr:rowOff>9525</xdr:rowOff>
                  </to>
                </anchor>
              </controlPr>
            </control>
          </mc:Choice>
        </mc:AlternateContent>
        <mc:AlternateContent xmlns:mc="http://schemas.openxmlformats.org/markup-compatibility/2006">
          <mc:Choice Requires="x14">
            <control shapeId="13317" r:id="rId6" name="Check Box 5">
              <controlPr defaultSize="0" autoFill="0" autoLine="0" autoPict="0" altText="">
                <anchor moveWithCells="1">
                  <from>
                    <xdr:col>2</xdr:col>
                    <xdr:colOff>133350</xdr:colOff>
                    <xdr:row>22</xdr:row>
                    <xdr:rowOff>152400</xdr:rowOff>
                  </from>
                  <to>
                    <xdr:col>3</xdr:col>
                    <xdr:colOff>266700</xdr:colOff>
                    <xdr:row>24</xdr:row>
                    <xdr:rowOff>19050</xdr:rowOff>
                  </to>
                </anchor>
              </controlPr>
            </control>
          </mc:Choice>
        </mc:AlternateContent>
        <mc:AlternateContent xmlns:mc="http://schemas.openxmlformats.org/markup-compatibility/2006">
          <mc:Choice Requires="x14">
            <control shapeId="13318" r:id="rId7" name="Check Box 6">
              <controlPr defaultSize="0" autoFill="0" autoLine="0" autoPict="0" altText="">
                <anchor moveWithCells="1">
                  <from>
                    <xdr:col>2</xdr:col>
                    <xdr:colOff>133350</xdr:colOff>
                    <xdr:row>23</xdr:row>
                    <xdr:rowOff>142875</xdr:rowOff>
                  </from>
                  <to>
                    <xdr:col>3</xdr:col>
                    <xdr:colOff>266700</xdr:colOff>
                    <xdr:row>25</xdr:row>
                    <xdr:rowOff>9525</xdr:rowOff>
                  </to>
                </anchor>
              </controlPr>
            </control>
          </mc:Choice>
        </mc:AlternateContent>
        <mc:AlternateContent xmlns:mc="http://schemas.openxmlformats.org/markup-compatibility/2006">
          <mc:Choice Requires="x14">
            <control shapeId="13319" r:id="rId8" name="Check Box 7">
              <controlPr defaultSize="0" autoFill="0" autoLine="0" autoPict="0" altText="">
                <anchor moveWithCells="1">
                  <from>
                    <xdr:col>2</xdr:col>
                    <xdr:colOff>133350</xdr:colOff>
                    <xdr:row>12</xdr:row>
                    <xdr:rowOff>161925</xdr:rowOff>
                  </from>
                  <to>
                    <xdr:col>3</xdr:col>
                    <xdr:colOff>266700</xdr:colOff>
                    <xdr:row>14</xdr:row>
                    <xdr:rowOff>28575</xdr:rowOff>
                  </to>
                </anchor>
              </controlPr>
            </control>
          </mc:Choice>
        </mc:AlternateContent>
        <mc:AlternateContent xmlns:mc="http://schemas.openxmlformats.org/markup-compatibility/2006">
          <mc:Choice Requires="x14">
            <control shapeId="13320" r:id="rId9" name="Check Box 8">
              <controlPr defaultSize="0" autoFill="0" autoLine="0" autoPict="0" altText="">
                <anchor moveWithCells="1">
                  <from>
                    <xdr:col>2</xdr:col>
                    <xdr:colOff>133350</xdr:colOff>
                    <xdr:row>13</xdr:row>
                    <xdr:rowOff>133350</xdr:rowOff>
                  </from>
                  <to>
                    <xdr:col>3</xdr:col>
                    <xdr:colOff>266700</xdr:colOff>
                    <xdr:row>14</xdr:row>
                    <xdr:rowOff>180975</xdr:rowOff>
                  </to>
                </anchor>
              </controlPr>
            </control>
          </mc:Choice>
        </mc:AlternateContent>
        <mc:AlternateContent xmlns:mc="http://schemas.openxmlformats.org/markup-compatibility/2006">
          <mc:Choice Requires="x14">
            <control shapeId="13321" r:id="rId10" name="Check Box 9">
              <controlPr defaultSize="0" autoFill="0" autoLine="0" autoPict="0" altText="">
                <anchor moveWithCells="1">
                  <from>
                    <xdr:col>2</xdr:col>
                    <xdr:colOff>133350</xdr:colOff>
                    <xdr:row>24</xdr:row>
                    <xdr:rowOff>142875</xdr:rowOff>
                  </from>
                  <to>
                    <xdr:col>3</xdr:col>
                    <xdr:colOff>266700</xdr:colOff>
                    <xdr:row>26</xdr:row>
                    <xdr:rowOff>0</xdr:rowOff>
                  </to>
                </anchor>
              </controlPr>
            </control>
          </mc:Choice>
        </mc:AlternateContent>
        <mc:AlternateContent xmlns:mc="http://schemas.openxmlformats.org/markup-compatibility/2006">
          <mc:Choice Requires="x14">
            <control shapeId="13322" r:id="rId11" name="Check Box 10">
              <controlPr defaultSize="0" autoFill="0" autoLine="0" autoPict="0" altText="">
                <anchor moveWithCells="1">
                  <from>
                    <xdr:col>1</xdr:col>
                    <xdr:colOff>19050</xdr:colOff>
                    <xdr:row>31</xdr:row>
                    <xdr:rowOff>9525</xdr:rowOff>
                  </from>
                  <to>
                    <xdr:col>2</xdr:col>
                    <xdr:colOff>152400</xdr:colOff>
                    <xdr:row>32</xdr:row>
                    <xdr:rowOff>180975</xdr:rowOff>
                  </to>
                </anchor>
              </controlPr>
            </control>
          </mc:Choice>
        </mc:AlternateContent>
        <mc:AlternateContent xmlns:mc="http://schemas.openxmlformats.org/markup-compatibility/2006">
          <mc:Choice Requires="x14">
            <control shapeId="13323" r:id="rId12" name="Check Box 11">
              <controlPr defaultSize="0" autoFill="0" autoLine="0" autoPict="0" altText="">
                <anchor moveWithCells="1">
                  <from>
                    <xdr:col>1</xdr:col>
                    <xdr:colOff>19050</xdr:colOff>
                    <xdr:row>17</xdr:row>
                    <xdr:rowOff>19050</xdr:rowOff>
                  </from>
                  <to>
                    <xdr:col>2</xdr:col>
                    <xdr:colOff>152400</xdr:colOff>
                    <xdr:row>18</xdr:row>
                    <xdr:rowOff>190500</xdr:rowOff>
                  </to>
                </anchor>
              </controlPr>
            </control>
          </mc:Choice>
        </mc:AlternateContent>
        <mc:AlternateContent xmlns:mc="http://schemas.openxmlformats.org/markup-compatibility/2006">
          <mc:Choice Requires="x14">
            <control shapeId="13324" r:id="rId13" name="Check Box 12">
              <controlPr defaultSize="0" autoFill="0" autoLine="0" autoPict="0" altText="">
                <anchor moveWithCells="1">
                  <from>
                    <xdr:col>1</xdr:col>
                    <xdr:colOff>19050</xdr:colOff>
                    <xdr:row>15</xdr:row>
                    <xdr:rowOff>28575</xdr:rowOff>
                  </from>
                  <to>
                    <xdr:col>2</xdr:col>
                    <xdr:colOff>152400</xdr:colOff>
                    <xdr:row>16</xdr:row>
                    <xdr:rowOff>200025</xdr:rowOff>
                  </to>
                </anchor>
              </controlPr>
            </control>
          </mc:Choice>
        </mc:AlternateContent>
        <mc:AlternateContent xmlns:mc="http://schemas.openxmlformats.org/markup-compatibility/2006">
          <mc:Choice Requires="x14">
            <control shapeId="13325" r:id="rId14" name="Check Box 13">
              <controlPr defaultSize="0" autoFill="0" autoLine="0" autoPict="0" altText="">
                <anchor moveWithCells="1">
                  <from>
                    <xdr:col>1</xdr:col>
                    <xdr:colOff>19050</xdr:colOff>
                    <xdr:row>35</xdr:row>
                    <xdr:rowOff>28575</xdr:rowOff>
                  </from>
                  <to>
                    <xdr:col>2</xdr:col>
                    <xdr:colOff>152400</xdr:colOff>
                    <xdr:row>36</xdr:row>
                    <xdr:rowOff>200025</xdr:rowOff>
                  </to>
                </anchor>
              </controlPr>
            </control>
          </mc:Choice>
        </mc:AlternateContent>
        <mc:AlternateContent xmlns:mc="http://schemas.openxmlformats.org/markup-compatibility/2006">
          <mc:Choice Requires="x14">
            <control shapeId="13328" r:id="rId15" name="Check Box 16">
              <controlPr defaultSize="0" autoFill="0" autoLine="0" autoPict="0" altText="">
                <anchor moveWithCells="1">
                  <from>
                    <xdr:col>1</xdr:col>
                    <xdr:colOff>19050</xdr:colOff>
                    <xdr:row>41</xdr:row>
                    <xdr:rowOff>19050</xdr:rowOff>
                  </from>
                  <to>
                    <xdr:col>2</xdr:col>
                    <xdr:colOff>152400</xdr:colOff>
                    <xdr:row>43</xdr:row>
                    <xdr:rowOff>9525</xdr:rowOff>
                  </to>
                </anchor>
              </controlPr>
            </control>
          </mc:Choice>
        </mc:AlternateContent>
        <mc:AlternateContent xmlns:mc="http://schemas.openxmlformats.org/markup-compatibility/2006">
          <mc:Choice Requires="x14">
            <control shapeId="13329" r:id="rId16" name="Check Box 17">
              <controlPr defaultSize="0" autoFill="0" autoLine="0" autoPict="0" altText="">
                <anchor moveWithCells="1">
                  <from>
                    <xdr:col>1</xdr:col>
                    <xdr:colOff>19050</xdr:colOff>
                    <xdr:row>45</xdr:row>
                    <xdr:rowOff>19050</xdr:rowOff>
                  </from>
                  <to>
                    <xdr:col>2</xdr:col>
                    <xdr:colOff>152400</xdr:colOff>
                    <xdr:row>47</xdr:row>
                    <xdr:rowOff>9525</xdr:rowOff>
                  </to>
                </anchor>
              </controlPr>
            </control>
          </mc:Choice>
        </mc:AlternateContent>
        <mc:AlternateContent xmlns:mc="http://schemas.openxmlformats.org/markup-compatibility/2006">
          <mc:Choice Requires="x14">
            <control shapeId="13330" r:id="rId17" name="Check Box 18">
              <controlPr defaultSize="0" autoFill="0" autoLine="0" autoPict="0" altText="">
                <anchor moveWithCells="1">
                  <from>
                    <xdr:col>1</xdr:col>
                    <xdr:colOff>19050</xdr:colOff>
                    <xdr:row>43</xdr:row>
                    <xdr:rowOff>28575</xdr:rowOff>
                  </from>
                  <to>
                    <xdr:col>2</xdr:col>
                    <xdr:colOff>152400</xdr:colOff>
                    <xdr:row>45</xdr:row>
                    <xdr:rowOff>19050</xdr:rowOff>
                  </to>
                </anchor>
              </controlPr>
            </control>
          </mc:Choice>
        </mc:AlternateContent>
        <mc:AlternateContent xmlns:mc="http://schemas.openxmlformats.org/markup-compatibility/2006">
          <mc:Choice Requires="x14">
            <control shapeId="13331" r:id="rId18" name="Check Box 19">
              <controlPr defaultSize="0" autoFill="0" autoLine="0" autoPict="0" altText="">
                <anchor moveWithCells="1">
                  <from>
                    <xdr:col>1</xdr:col>
                    <xdr:colOff>19050</xdr:colOff>
                    <xdr:row>37</xdr:row>
                    <xdr:rowOff>28575</xdr:rowOff>
                  </from>
                  <to>
                    <xdr:col>2</xdr:col>
                    <xdr:colOff>152400</xdr:colOff>
                    <xdr:row>39</xdr:row>
                    <xdr:rowOff>19050</xdr:rowOff>
                  </to>
                </anchor>
              </controlPr>
            </control>
          </mc:Choice>
        </mc:AlternateContent>
        <mc:AlternateContent xmlns:mc="http://schemas.openxmlformats.org/markup-compatibility/2006">
          <mc:Choice Requires="x14">
            <control shapeId="13332" r:id="rId19" name="Check Box 20">
              <controlPr defaultSize="0" autoFill="0" autoLine="0" autoPict="0" altText="">
                <anchor moveWithCells="1">
                  <from>
                    <xdr:col>1</xdr:col>
                    <xdr:colOff>19050</xdr:colOff>
                    <xdr:row>33</xdr:row>
                    <xdr:rowOff>19050</xdr:rowOff>
                  </from>
                  <to>
                    <xdr:col>2</xdr:col>
                    <xdr:colOff>152400</xdr:colOff>
                    <xdr:row>34</xdr:row>
                    <xdr:rowOff>190500</xdr:rowOff>
                  </to>
                </anchor>
              </controlPr>
            </control>
          </mc:Choice>
        </mc:AlternateContent>
        <mc:AlternateContent xmlns:mc="http://schemas.openxmlformats.org/markup-compatibility/2006">
          <mc:Choice Requires="x14">
            <control shapeId="13334" r:id="rId20" name="Check Box 22">
              <controlPr defaultSize="0" autoFill="0" autoLine="0" autoPict="0" altText="">
                <anchor moveWithCells="1">
                  <from>
                    <xdr:col>2</xdr:col>
                    <xdr:colOff>133350</xdr:colOff>
                    <xdr:row>28</xdr:row>
                    <xdr:rowOff>247650</xdr:rowOff>
                  </from>
                  <to>
                    <xdr:col>3</xdr:col>
                    <xdr:colOff>266700</xdr:colOff>
                    <xdr:row>29</xdr:row>
                    <xdr:rowOff>180975</xdr:rowOff>
                  </to>
                </anchor>
              </controlPr>
            </control>
          </mc:Choice>
        </mc:AlternateContent>
        <mc:AlternateContent xmlns:mc="http://schemas.openxmlformats.org/markup-compatibility/2006">
          <mc:Choice Requires="x14">
            <control shapeId="13335" r:id="rId21" name="Check Box 23">
              <controlPr defaultSize="0" autoFill="0" autoLine="0" autoPict="0" altText="">
                <anchor moveWithCells="1">
                  <from>
                    <xdr:col>2</xdr:col>
                    <xdr:colOff>133350</xdr:colOff>
                    <xdr:row>29</xdr:row>
                    <xdr:rowOff>276225</xdr:rowOff>
                  </from>
                  <to>
                    <xdr:col>3</xdr:col>
                    <xdr:colOff>266700</xdr:colOff>
                    <xdr:row>30</xdr:row>
                    <xdr:rowOff>161925</xdr:rowOff>
                  </to>
                </anchor>
              </controlPr>
            </control>
          </mc:Choice>
        </mc:AlternateContent>
        <mc:AlternateContent xmlns:mc="http://schemas.openxmlformats.org/markup-compatibility/2006">
          <mc:Choice Requires="x14">
            <control shapeId="13336" r:id="rId22" name="Check Box 24">
              <controlPr defaultSize="0" autoFill="0" autoLine="0" autoPict="0" altText="">
                <anchor moveWithCells="1">
                  <from>
                    <xdr:col>1</xdr:col>
                    <xdr:colOff>19050</xdr:colOff>
                    <xdr:row>19</xdr:row>
                    <xdr:rowOff>28575</xdr:rowOff>
                  </from>
                  <to>
                    <xdr:col>3</xdr:col>
                    <xdr:colOff>0</xdr:colOff>
                    <xdr:row>20</xdr:row>
                    <xdr:rowOff>200025</xdr:rowOff>
                  </to>
                </anchor>
              </controlPr>
            </control>
          </mc:Choice>
        </mc:AlternateContent>
        <mc:AlternateContent xmlns:mc="http://schemas.openxmlformats.org/markup-compatibility/2006">
          <mc:Choice Requires="x14">
            <control shapeId="13337" r:id="rId23" name="Check Box 25">
              <controlPr defaultSize="0" autoFill="0" autoLine="0" autoPict="0" altText="">
                <anchor moveWithCells="1">
                  <from>
                    <xdr:col>1</xdr:col>
                    <xdr:colOff>19050</xdr:colOff>
                    <xdr:row>39</xdr:row>
                    <xdr:rowOff>28575</xdr:rowOff>
                  </from>
                  <to>
                    <xdr:col>2</xdr:col>
                    <xdr:colOff>152400</xdr:colOff>
                    <xdr:row>40</xdr:row>
                    <xdr:rowOff>209550</xdr:rowOff>
                  </to>
                </anchor>
              </controlPr>
            </control>
          </mc:Choice>
        </mc:AlternateContent>
        <mc:AlternateContent xmlns:mc="http://schemas.openxmlformats.org/markup-compatibility/2006">
          <mc:Choice Requires="x14">
            <control shapeId="13338" r:id="rId24" name="Check Box 26">
              <controlPr defaultSize="0" autoFill="0" autoLine="0" autoPict="0" altText="">
                <anchor moveWithCells="1">
                  <from>
                    <xdr:col>0</xdr:col>
                    <xdr:colOff>19050</xdr:colOff>
                    <xdr:row>49</xdr:row>
                    <xdr:rowOff>66675</xdr:rowOff>
                  </from>
                  <to>
                    <xdr:col>1</xdr:col>
                    <xdr:colOff>95250</xdr:colOff>
                    <xdr:row>51</xdr:row>
                    <xdr:rowOff>38100</xdr:rowOff>
                  </to>
                </anchor>
              </controlPr>
            </control>
          </mc:Choice>
        </mc:AlternateContent>
        <mc:AlternateContent xmlns:mc="http://schemas.openxmlformats.org/markup-compatibility/2006">
          <mc:Choice Requires="x14">
            <control shapeId="13339" r:id="rId25" name="Check Box 27">
              <controlPr defaultSize="0" autoFill="0" autoLine="0" autoPict="0" altText="">
                <anchor moveWithCells="1">
                  <from>
                    <xdr:col>1</xdr:col>
                    <xdr:colOff>19050</xdr:colOff>
                    <xdr:row>26</xdr:row>
                    <xdr:rowOff>28575</xdr:rowOff>
                  </from>
                  <to>
                    <xdr:col>2</xdr:col>
                    <xdr:colOff>152400</xdr:colOff>
                    <xdr:row>27</xdr:row>
                    <xdr:rowOff>200025</xdr:rowOff>
                  </to>
                </anchor>
              </controlPr>
            </control>
          </mc:Choice>
        </mc:AlternateContent>
        <mc:AlternateContent xmlns:mc="http://schemas.openxmlformats.org/markup-compatibility/2006">
          <mc:Choice Requires="x14">
            <control shapeId="13340" r:id="rId26" name="Check Box 28">
              <controlPr defaultSize="0" autoFill="0" autoLine="0" autoPict="0" altText="">
                <anchor moveWithCells="1">
                  <from>
                    <xdr:col>2</xdr:col>
                    <xdr:colOff>133350</xdr:colOff>
                    <xdr:row>28</xdr:row>
                    <xdr:rowOff>38100</xdr:rowOff>
                  </from>
                  <to>
                    <xdr:col>3</xdr:col>
                    <xdr:colOff>266700</xdr:colOff>
                    <xdr:row>28</xdr:row>
                    <xdr:rowOff>257175</xdr:rowOff>
                  </to>
                </anchor>
              </controlPr>
            </control>
          </mc:Choice>
        </mc:AlternateContent>
        <mc:AlternateContent xmlns:mc="http://schemas.openxmlformats.org/markup-compatibility/2006">
          <mc:Choice Requires="x14">
            <control shapeId="13341" r:id="rId27" name="Check Box 29">
              <controlPr defaultSize="0" autoFill="0" autoLine="0" autoPict="0" altText="">
                <anchor moveWithCells="1">
                  <from>
                    <xdr:col>1</xdr:col>
                    <xdr:colOff>19050</xdr:colOff>
                    <xdr:row>21</xdr:row>
                    <xdr:rowOff>19050</xdr:rowOff>
                  </from>
                  <to>
                    <xdr:col>2</xdr:col>
                    <xdr:colOff>152400</xdr:colOff>
                    <xdr:row>23</xdr:row>
                    <xdr:rowOff>9525</xdr:rowOff>
                  </to>
                </anchor>
              </controlPr>
            </control>
          </mc:Choice>
        </mc:AlternateContent>
        <mc:AlternateContent xmlns:mc="http://schemas.openxmlformats.org/markup-compatibility/2006">
          <mc:Choice Requires="x14">
            <control shapeId="13342" r:id="rId28" name="Check Box 30">
              <controlPr defaultSize="0" autoFill="0" autoLine="0" autoPict="0" altText="">
                <anchor moveWithCells="1">
                  <from>
                    <xdr:col>0</xdr:col>
                    <xdr:colOff>19050</xdr:colOff>
                    <xdr:row>47</xdr:row>
                    <xdr:rowOff>76200</xdr:rowOff>
                  </from>
                  <to>
                    <xdr:col>1</xdr:col>
                    <xdr:colOff>95250</xdr:colOff>
                    <xdr:row>49</xdr:row>
                    <xdr:rowOff>38100</xdr:rowOff>
                  </to>
                </anchor>
              </controlPr>
            </control>
          </mc:Choice>
        </mc:AlternateContent>
        <mc:AlternateContent xmlns:mc="http://schemas.openxmlformats.org/markup-compatibility/2006">
          <mc:Choice Requires="x14">
            <control shapeId="13346" r:id="rId29" name="Check Box 34">
              <controlPr defaultSize="0" autoFill="0" autoLine="0" autoPict="0">
                <anchor moveWithCells="1">
                  <from>
                    <xdr:col>0</xdr:col>
                    <xdr:colOff>19050</xdr:colOff>
                    <xdr:row>7</xdr:row>
                    <xdr:rowOff>76200</xdr:rowOff>
                  </from>
                  <to>
                    <xdr:col>1</xdr:col>
                    <xdr:colOff>95250</xdr:colOff>
                    <xdr:row>8</xdr:row>
                    <xdr:rowOff>219075</xdr:rowOff>
                  </to>
                </anchor>
              </controlPr>
            </control>
          </mc:Choice>
        </mc:AlternateContent>
        <mc:AlternateContent xmlns:mc="http://schemas.openxmlformats.org/markup-compatibility/2006">
          <mc:Choice Requires="x14">
            <control shapeId="13347" r:id="rId30" name="Check Box 35">
              <controlPr defaultSize="0" autoFill="0" autoLine="0" autoPict="0">
                <anchor moveWithCells="1">
                  <from>
                    <xdr:col>1</xdr:col>
                    <xdr:colOff>19050</xdr:colOff>
                    <xdr:row>9</xdr:row>
                    <xdr:rowOff>28575</xdr:rowOff>
                  </from>
                  <to>
                    <xdr:col>3</xdr:col>
                    <xdr:colOff>0</xdr:colOff>
                    <xdr:row>10</xdr:row>
                    <xdr:rowOff>209550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104"/>
  <sheetViews>
    <sheetView showGridLines="0" workbookViewId="0">
      <selection sqref="A1:L1"/>
    </sheetView>
  </sheetViews>
  <sheetFormatPr defaultColWidth="0" defaultRowHeight="15" zeroHeight="1" x14ac:dyDescent="0.25"/>
  <cols>
    <col min="1" max="1" width="3.140625" customWidth="1"/>
    <col min="2" max="2" width="51.85546875" customWidth="1"/>
    <col min="3" max="3" width="17.42578125" customWidth="1"/>
    <col min="4" max="4" width="21.5703125" customWidth="1"/>
    <col min="5" max="5" width="8.85546875" customWidth="1"/>
    <col min="6" max="8" width="8.85546875" hidden="1" customWidth="1"/>
    <col min="9" max="11" width="0" hidden="1" customWidth="1"/>
    <col min="12" max="16384" width="8.85546875" hidden="1"/>
  </cols>
  <sheetData>
    <row r="1" spans="1:11" ht="20.25" x14ac:dyDescent="0.25">
      <c r="A1" s="470" t="s">
        <v>451</v>
      </c>
      <c r="B1" s="470"/>
      <c r="C1" s="470"/>
      <c r="D1" s="470"/>
    </row>
    <row r="2" spans="1:11" ht="16.899999999999999" customHeight="1" x14ac:dyDescent="0.25">
      <c r="A2" s="814" t="s">
        <v>368</v>
      </c>
      <c r="B2" s="815"/>
      <c r="C2" s="815"/>
      <c r="D2" s="815"/>
    </row>
    <row r="3" spans="1:11" ht="4.9000000000000004" customHeight="1" x14ac:dyDescent="0.25"/>
    <row r="4" spans="1:11" ht="18" customHeight="1" x14ac:dyDescent="0.25">
      <c r="B4" s="253" t="str">
        <f>CONCATENATE(+TravelRequest!$A$7," | ",+TravelRequest!$V$7)</f>
        <v xml:space="preserve"> | </v>
      </c>
    </row>
    <row r="5" spans="1:11" ht="4.9000000000000004" customHeight="1" x14ac:dyDescent="0.25"/>
    <row r="6" spans="1:11" ht="30" customHeight="1" x14ac:dyDescent="0.25">
      <c r="B6" s="184" t="s">
        <v>439</v>
      </c>
      <c r="C6" s="196" t="s">
        <v>358</v>
      </c>
      <c r="D6" s="196" t="s">
        <v>359</v>
      </c>
    </row>
    <row r="7" spans="1:11" ht="16.5" customHeight="1" x14ac:dyDescent="0.25">
      <c r="A7" s="182">
        <v>1</v>
      </c>
      <c r="B7" s="185" t="s">
        <v>510</v>
      </c>
      <c r="C7" s="199" t="s">
        <v>26</v>
      </c>
      <c r="D7" s="186" t="s">
        <v>347</v>
      </c>
      <c r="E7" s="183"/>
      <c r="F7" s="183"/>
      <c r="G7" s="183"/>
      <c r="H7" s="183"/>
      <c r="I7" s="183"/>
      <c r="J7" s="183"/>
      <c r="K7" s="183"/>
    </row>
    <row r="8" spans="1:11" ht="16.5" customHeight="1" x14ac:dyDescent="0.25">
      <c r="A8" s="182">
        <v>2</v>
      </c>
      <c r="B8" s="185"/>
      <c r="C8" s="199"/>
      <c r="D8" s="186"/>
      <c r="E8" s="183"/>
      <c r="F8" s="183"/>
      <c r="G8" s="183"/>
      <c r="H8" s="183"/>
      <c r="I8" s="183"/>
      <c r="J8" s="183"/>
      <c r="K8" s="183"/>
    </row>
    <row r="9" spans="1:11" ht="16.5" customHeight="1" x14ac:dyDescent="0.25">
      <c r="A9" s="182">
        <v>3</v>
      </c>
      <c r="B9" s="185"/>
      <c r="C9" s="199"/>
      <c r="D9" s="186"/>
      <c r="E9" s="183"/>
      <c r="F9" s="183"/>
      <c r="G9" s="183"/>
      <c r="H9" s="183"/>
      <c r="I9" s="183"/>
      <c r="J9" s="183"/>
      <c r="K9" s="183"/>
    </row>
    <row r="10" spans="1:11" ht="16.5" customHeight="1" x14ac:dyDescent="0.25">
      <c r="A10" s="182">
        <v>4</v>
      </c>
      <c r="B10" s="185"/>
      <c r="C10" s="199"/>
      <c r="D10" s="186"/>
      <c r="E10" s="183"/>
      <c r="F10" s="183"/>
      <c r="G10" s="183"/>
      <c r="H10" s="183"/>
      <c r="I10" s="183"/>
      <c r="J10" s="183"/>
      <c r="K10" s="183"/>
    </row>
    <row r="11" spans="1:11" ht="16.5" customHeight="1" x14ac:dyDescent="0.25">
      <c r="A11" s="182">
        <v>5</v>
      </c>
      <c r="B11" s="185"/>
      <c r="C11" s="199"/>
      <c r="D11" s="186"/>
      <c r="E11" s="183"/>
      <c r="F11" s="183"/>
      <c r="G11" s="183"/>
      <c r="H11" s="183"/>
      <c r="I11" s="183"/>
      <c r="J11" s="183"/>
      <c r="K11" s="183"/>
    </row>
    <row r="12" spans="1:11" ht="16.5" customHeight="1" x14ac:dyDescent="0.25">
      <c r="A12" s="182">
        <v>6</v>
      </c>
      <c r="B12" s="185"/>
      <c r="C12" s="199"/>
      <c r="D12" s="186"/>
      <c r="E12" s="183"/>
      <c r="F12" s="183"/>
      <c r="G12" s="183"/>
      <c r="H12" s="183"/>
      <c r="I12" s="183"/>
      <c r="J12" s="183"/>
      <c r="K12" s="183"/>
    </row>
    <row r="13" spans="1:11" ht="16.5" customHeight="1" x14ac:dyDescent="0.25">
      <c r="A13" s="182">
        <v>7</v>
      </c>
      <c r="B13" s="185"/>
      <c r="C13" s="199"/>
      <c r="D13" s="186"/>
      <c r="E13" s="183"/>
      <c r="F13" s="183"/>
      <c r="G13" s="183"/>
      <c r="H13" s="183"/>
      <c r="I13" s="183"/>
      <c r="J13" s="183"/>
      <c r="K13" s="183"/>
    </row>
    <row r="14" spans="1:11" ht="16.5" customHeight="1" x14ac:dyDescent="0.25">
      <c r="A14" s="182">
        <v>8</v>
      </c>
      <c r="B14" s="185"/>
      <c r="C14" s="199"/>
      <c r="D14" s="186"/>
      <c r="E14" s="183"/>
      <c r="F14" s="183"/>
      <c r="G14" s="183"/>
      <c r="H14" s="183"/>
      <c r="I14" s="183"/>
      <c r="J14" s="183"/>
      <c r="K14" s="183"/>
    </row>
    <row r="15" spans="1:11" ht="16.5" customHeight="1" x14ac:dyDescent="0.25">
      <c r="A15" s="182">
        <v>9</v>
      </c>
      <c r="B15" s="185"/>
      <c r="C15" s="199"/>
      <c r="D15" s="186"/>
      <c r="E15" s="183"/>
      <c r="F15" s="183"/>
      <c r="G15" s="183"/>
      <c r="H15" s="183"/>
      <c r="I15" s="183"/>
      <c r="J15" s="183"/>
      <c r="K15" s="183"/>
    </row>
    <row r="16" spans="1:11" ht="16.5" customHeight="1" x14ac:dyDescent="0.25">
      <c r="A16" s="182">
        <v>10</v>
      </c>
      <c r="B16" s="185"/>
      <c r="C16" s="199"/>
      <c r="D16" s="186"/>
      <c r="E16" s="183"/>
      <c r="F16" s="183"/>
      <c r="G16" s="183"/>
      <c r="H16" s="183"/>
      <c r="I16" s="183"/>
      <c r="J16" s="183"/>
      <c r="K16" s="183"/>
    </row>
    <row r="17" spans="1:11" ht="16.5" customHeight="1" x14ac:dyDescent="0.25">
      <c r="A17" s="182">
        <v>11</v>
      </c>
      <c r="B17" s="185"/>
      <c r="C17" s="199"/>
      <c r="D17" s="186"/>
      <c r="E17" s="183"/>
      <c r="F17" s="183"/>
      <c r="G17" s="183"/>
      <c r="H17" s="183"/>
      <c r="I17" s="183"/>
      <c r="J17" s="183"/>
      <c r="K17" s="183"/>
    </row>
    <row r="18" spans="1:11" ht="16.5" customHeight="1" x14ac:dyDescent="0.25">
      <c r="A18" s="182">
        <v>12</v>
      </c>
      <c r="B18" s="185"/>
      <c r="C18" s="199"/>
      <c r="D18" s="186"/>
      <c r="E18" s="183"/>
      <c r="F18" s="183"/>
      <c r="G18" s="183"/>
      <c r="H18" s="183"/>
      <c r="I18" s="183"/>
      <c r="J18" s="183"/>
      <c r="K18" s="183"/>
    </row>
    <row r="19" spans="1:11" ht="16.5" customHeight="1" x14ac:dyDescent="0.25">
      <c r="A19" s="182">
        <v>13</v>
      </c>
      <c r="B19" s="185"/>
      <c r="C19" s="199"/>
      <c r="D19" s="186"/>
      <c r="E19" s="183"/>
      <c r="F19" s="183"/>
      <c r="G19" s="183"/>
      <c r="H19" s="183"/>
      <c r="I19" s="183"/>
      <c r="J19" s="183"/>
      <c r="K19" s="183"/>
    </row>
    <row r="20" spans="1:11" ht="16.5" customHeight="1" x14ac:dyDescent="0.25">
      <c r="A20" s="182">
        <v>14</v>
      </c>
      <c r="B20" s="185"/>
      <c r="C20" s="199"/>
      <c r="D20" s="186"/>
      <c r="E20" s="183"/>
      <c r="F20" s="183"/>
      <c r="G20" s="183"/>
      <c r="H20" s="183"/>
      <c r="I20" s="183"/>
      <c r="J20" s="183"/>
      <c r="K20" s="183"/>
    </row>
    <row r="21" spans="1:11" ht="16.5" customHeight="1" x14ac:dyDescent="0.25">
      <c r="A21" s="182">
        <v>15</v>
      </c>
      <c r="B21" s="185"/>
      <c r="C21" s="199"/>
      <c r="D21" s="186"/>
      <c r="E21" s="183"/>
      <c r="F21" s="183"/>
      <c r="G21" s="183"/>
      <c r="H21" s="183"/>
      <c r="I21" s="183"/>
      <c r="J21" s="183"/>
      <c r="K21" s="183"/>
    </row>
    <row r="22" spans="1:11" ht="16.5" customHeight="1" x14ac:dyDescent="0.25">
      <c r="A22" s="182">
        <v>16</v>
      </c>
      <c r="B22" s="185"/>
      <c r="C22" s="199"/>
      <c r="D22" s="186"/>
      <c r="E22" s="183"/>
      <c r="F22" s="183"/>
      <c r="G22" s="183"/>
      <c r="H22" s="183"/>
      <c r="I22" s="183"/>
      <c r="J22" s="183"/>
      <c r="K22" s="183"/>
    </row>
    <row r="23" spans="1:11" ht="16.5" customHeight="1" x14ac:dyDescent="0.25">
      <c r="A23" s="182">
        <v>17</v>
      </c>
      <c r="B23" s="185"/>
      <c r="C23" s="199"/>
      <c r="D23" s="186"/>
      <c r="E23" s="183"/>
      <c r="F23" s="183"/>
      <c r="G23" s="183"/>
      <c r="H23" s="183"/>
      <c r="I23" s="183"/>
      <c r="J23" s="183"/>
      <c r="K23" s="183"/>
    </row>
    <row r="24" spans="1:11" ht="16.5" customHeight="1" x14ac:dyDescent="0.25">
      <c r="A24" s="182">
        <v>18</v>
      </c>
      <c r="B24" s="185"/>
      <c r="C24" s="199"/>
      <c r="D24" s="186"/>
      <c r="E24" s="183"/>
      <c r="F24" s="183"/>
      <c r="G24" s="183"/>
      <c r="H24" s="183"/>
      <c r="I24" s="183"/>
      <c r="J24" s="183"/>
      <c r="K24" s="183"/>
    </row>
    <row r="25" spans="1:11" ht="16.5" customHeight="1" x14ac:dyDescent="0.25">
      <c r="A25" s="182">
        <v>19</v>
      </c>
      <c r="B25" s="185"/>
      <c r="C25" s="199"/>
      <c r="D25" s="186"/>
      <c r="E25" s="183"/>
      <c r="F25" s="183"/>
      <c r="G25" s="183"/>
      <c r="H25" s="183"/>
      <c r="I25" s="183"/>
      <c r="J25" s="183"/>
      <c r="K25" s="183"/>
    </row>
    <row r="26" spans="1:11" ht="16.5" customHeight="1" x14ac:dyDescent="0.25">
      <c r="A26" s="182">
        <v>20</v>
      </c>
      <c r="B26" s="185"/>
      <c r="C26" s="199"/>
      <c r="D26" s="186"/>
      <c r="E26" s="183"/>
      <c r="F26" s="183"/>
      <c r="G26" s="183"/>
      <c r="H26" s="183"/>
      <c r="I26" s="183"/>
      <c r="J26" s="183"/>
      <c r="K26" s="183"/>
    </row>
    <row r="27" spans="1:11" ht="16.5" customHeight="1" x14ac:dyDescent="0.25">
      <c r="A27" s="182">
        <v>21</v>
      </c>
      <c r="B27" s="185"/>
      <c r="C27" s="199"/>
      <c r="D27" s="186"/>
      <c r="E27" s="183"/>
      <c r="F27" s="183"/>
      <c r="G27" s="183"/>
      <c r="H27" s="183"/>
      <c r="I27" s="183"/>
      <c r="J27" s="183"/>
      <c r="K27" s="183"/>
    </row>
    <row r="28" spans="1:11" ht="16.5" customHeight="1" x14ac:dyDescent="0.25">
      <c r="A28" s="182">
        <v>22</v>
      </c>
      <c r="B28" s="185"/>
      <c r="C28" s="199"/>
      <c r="D28" s="186"/>
      <c r="E28" s="183"/>
      <c r="F28" s="183"/>
      <c r="G28" s="183"/>
      <c r="H28" s="183"/>
      <c r="I28" s="183"/>
      <c r="J28" s="183"/>
      <c r="K28" s="183"/>
    </row>
    <row r="29" spans="1:11" ht="16.5" customHeight="1" x14ac:dyDescent="0.25">
      <c r="A29" s="182">
        <v>23</v>
      </c>
      <c r="B29" s="185"/>
      <c r="C29" s="199"/>
      <c r="D29" s="186"/>
      <c r="E29" s="183"/>
      <c r="F29" s="183"/>
      <c r="G29" s="183"/>
      <c r="H29" s="183"/>
      <c r="I29" s="183"/>
      <c r="J29" s="183"/>
      <c r="K29" s="183"/>
    </row>
    <row r="30" spans="1:11" ht="16.5" customHeight="1" x14ac:dyDescent="0.25">
      <c r="A30" s="182">
        <v>24</v>
      </c>
      <c r="B30" s="185"/>
      <c r="C30" s="199"/>
      <c r="D30" s="186"/>
      <c r="E30" s="183"/>
      <c r="F30" s="183"/>
      <c r="G30" s="183"/>
      <c r="H30" s="183"/>
      <c r="I30" s="183"/>
      <c r="J30" s="183"/>
      <c r="K30" s="183"/>
    </row>
    <row r="31" spans="1:11" ht="16.5" customHeight="1" x14ac:dyDescent="0.25">
      <c r="A31" s="182">
        <v>25</v>
      </c>
      <c r="B31" s="185"/>
      <c r="C31" s="199"/>
      <c r="D31" s="186"/>
      <c r="E31" s="183"/>
      <c r="F31" s="183"/>
      <c r="G31" s="183"/>
      <c r="H31" s="183"/>
      <c r="I31" s="183"/>
      <c r="J31" s="183"/>
      <c r="K31" s="183"/>
    </row>
    <row r="32" spans="1:11" ht="16.5" customHeight="1" x14ac:dyDescent="0.25">
      <c r="A32" s="182">
        <v>26</v>
      </c>
      <c r="B32" s="185"/>
      <c r="C32" s="199"/>
      <c r="D32" s="186"/>
      <c r="E32" s="183"/>
      <c r="F32" s="183"/>
      <c r="G32" s="183"/>
      <c r="H32" s="183"/>
      <c r="I32" s="183"/>
      <c r="J32" s="183"/>
      <c r="K32" s="183"/>
    </row>
    <row r="33" spans="1:11" ht="16.5" customHeight="1" x14ac:dyDescent="0.25">
      <c r="A33" s="182">
        <v>27</v>
      </c>
      <c r="B33" s="185"/>
      <c r="C33" s="199"/>
      <c r="D33" s="186"/>
      <c r="E33" s="183"/>
      <c r="F33" s="183"/>
      <c r="G33" s="183"/>
      <c r="H33" s="183"/>
      <c r="I33" s="183"/>
      <c r="J33" s="183"/>
      <c r="K33" s="183"/>
    </row>
    <row r="34" spans="1:11" ht="16.5" customHeight="1" x14ac:dyDescent="0.25">
      <c r="A34" s="182">
        <v>28</v>
      </c>
      <c r="B34" s="185"/>
      <c r="C34" s="199"/>
      <c r="D34" s="186"/>
      <c r="E34" s="183"/>
      <c r="F34" s="183"/>
      <c r="G34" s="183"/>
      <c r="H34" s="183"/>
      <c r="I34" s="183"/>
      <c r="J34" s="183"/>
      <c r="K34" s="183"/>
    </row>
    <row r="35" spans="1:11" ht="16.5" customHeight="1" x14ac:dyDescent="0.25">
      <c r="A35" s="182">
        <v>29</v>
      </c>
      <c r="B35" s="185"/>
      <c r="C35" s="199"/>
      <c r="D35" s="186"/>
      <c r="E35" s="183"/>
      <c r="F35" s="183"/>
      <c r="G35" s="183"/>
      <c r="H35" s="183"/>
      <c r="I35" s="183"/>
      <c r="J35" s="183"/>
      <c r="K35" s="183"/>
    </row>
    <row r="36" spans="1:11" ht="16.5" customHeight="1" x14ac:dyDescent="0.25">
      <c r="A36" s="182">
        <v>30</v>
      </c>
      <c r="B36" s="185"/>
      <c r="C36" s="199"/>
      <c r="D36" s="186"/>
      <c r="E36" s="183"/>
      <c r="F36" s="183"/>
      <c r="G36" s="183"/>
      <c r="H36" s="183"/>
      <c r="I36" s="183"/>
      <c r="J36" s="183"/>
      <c r="K36" s="183"/>
    </row>
    <row r="37" spans="1:11" ht="16.5" customHeight="1" x14ac:dyDescent="0.25">
      <c r="A37" s="182">
        <v>31</v>
      </c>
      <c r="B37" s="185"/>
      <c r="C37" s="199"/>
      <c r="D37" s="186"/>
      <c r="E37" s="183"/>
      <c r="F37" s="183"/>
      <c r="G37" s="183"/>
      <c r="H37" s="183"/>
      <c r="I37" s="183"/>
      <c r="J37" s="183"/>
      <c r="K37" s="183"/>
    </row>
    <row r="38" spans="1:11" ht="16.5" customHeight="1" x14ac:dyDescent="0.25">
      <c r="A38" s="182">
        <v>32</v>
      </c>
      <c r="B38" s="185"/>
      <c r="C38" s="199"/>
      <c r="D38" s="186"/>
      <c r="E38" s="183"/>
      <c r="F38" s="183"/>
      <c r="G38" s="183"/>
      <c r="H38" s="183"/>
      <c r="I38" s="183"/>
      <c r="J38" s="183"/>
      <c r="K38" s="183"/>
    </row>
    <row r="39" spans="1:11" ht="16.5" customHeight="1" x14ac:dyDescent="0.25">
      <c r="A39" s="182">
        <v>33</v>
      </c>
      <c r="B39" s="185"/>
      <c r="C39" s="199"/>
      <c r="D39" s="186"/>
      <c r="E39" s="183"/>
      <c r="F39" s="183"/>
      <c r="G39" s="183"/>
      <c r="H39" s="183"/>
      <c r="I39" s="183"/>
      <c r="J39" s="183"/>
      <c r="K39" s="183"/>
    </row>
    <row r="40" spans="1:11" ht="16.5" customHeight="1" x14ac:dyDescent="0.25">
      <c r="A40" s="182">
        <v>34</v>
      </c>
      <c r="B40" s="185"/>
      <c r="C40" s="199"/>
      <c r="D40" s="186"/>
      <c r="E40" s="183"/>
      <c r="F40" s="183"/>
      <c r="G40" s="183"/>
      <c r="H40" s="183"/>
      <c r="I40" s="183"/>
      <c r="J40" s="183"/>
      <c r="K40" s="183"/>
    </row>
    <row r="41" spans="1:11" ht="16.5" customHeight="1" x14ac:dyDescent="0.25">
      <c r="A41" s="182">
        <v>35</v>
      </c>
      <c r="B41" s="185"/>
      <c r="C41" s="199"/>
      <c r="D41" s="186"/>
      <c r="E41" s="183"/>
      <c r="F41" s="183"/>
      <c r="G41" s="183"/>
      <c r="H41" s="183"/>
      <c r="I41" s="183"/>
      <c r="J41" s="183"/>
      <c r="K41" s="183"/>
    </row>
    <row r="42" spans="1:11" ht="16.5" customHeight="1" x14ac:dyDescent="0.25">
      <c r="A42" s="182">
        <v>36</v>
      </c>
      <c r="B42" s="185"/>
      <c r="C42" s="199"/>
      <c r="D42" s="186"/>
      <c r="E42" s="183"/>
      <c r="F42" s="183"/>
      <c r="G42" s="183"/>
      <c r="H42" s="183"/>
      <c r="I42" s="183"/>
      <c r="J42" s="183"/>
      <c r="K42" s="183"/>
    </row>
    <row r="43" spans="1:11" ht="6" customHeight="1" x14ac:dyDescent="0.25">
      <c r="A43" s="182"/>
      <c r="B43" s="187"/>
      <c r="C43" s="187"/>
      <c r="D43" s="188"/>
      <c r="E43" s="183"/>
      <c r="F43" s="183"/>
      <c r="G43" s="183"/>
      <c r="H43" s="183"/>
      <c r="I43" s="183"/>
      <c r="J43" s="183"/>
      <c r="K43" s="183"/>
    </row>
    <row r="44" spans="1:11" ht="12" customHeight="1" x14ac:dyDescent="0.25">
      <c r="A44" s="43" t="s">
        <v>440</v>
      </c>
    </row>
    <row r="45" spans="1:11" ht="15.6" hidden="1" customHeight="1" x14ac:dyDescent="0.25">
      <c r="A45" s="43"/>
    </row>
    <row r="46" spans="1:11" ht="15.75" hidden="1" x14ac:dyDescent="0.25">
      <c r="A46" s="39" t="s">
        <v>442</v>
      </c>
      <c r="B46" s="189"/>
      <c r="C46" s="189"/>
    </row>
    <row r="47" spans="1:11" ht="6.6" hidden="1" customHeight="1" x14ac:dyDescent="0.25">
      <c r="A47" s="189"/>
    </row>
    <row r="48" spans="1:11" ht="12" hidden="1" customHeight="1" x14ac:dyDescent="0.25">
      <c r="A48" s="43"/>
      <c r="B48" s="43" t="s">
        <v>349</v>
      </c>
      <c r="C48" s="43"/>
    </row>
    <row r="49" spans="1:4" ht="12" hidden="1" customHeight="1" x14ac:dyDescent="0.25">
      <c r="A49" s="43"/>
      <c r="B49" s="43"/>
      <c r="C49" s="43"/>
    </row>
    <row r="50" spans="1:4" ht="30" hidden="1" customHeight="1" x14ac:dyDescent="0.25">
      <c r="A50" s="43"/>
      <c r="B50" s="190" t="s">
        <v>439</v>
      </c>
      <c r="C50" s="196" t="s">
        <v>358</v>
      </c>
      <c r="D50" s="196" t="s">
        <v>359</v>
      </c>
    </row>
    <row r="51" spans="1:4" ht="16.5" hidden="1" customHeight="1" x14ac:dyDescent="0.25">
      <c r="A51" s="191">
        <v>37</v>
      </c>
      <c r="B51" s="185"/>
      <c r="C51" s="199" t="s">
        <v>26</v>
      </c>
      <c r="D51" s="186"/>
    </row>
    <row r="52" spans="1:4" ht="16.5" hidden="1" customHeight="1" x14ac:dyDescent="0.25">
      <c r="A52" s="191">
        <v>38</v>
      </c>
      <c r="B52" s="185"/>
      <c r="C52" s="199"/>
      <c r="D52" s="186"/>
    </row>
    <row r="53" spans="1:4" ht="16.5" hidden="1" customHeight="1" x14ac:dyDescent="0.25">
      <c r="A53" s="191">
        <v>39</v>
      </c>
      <c r="B53" s="185"/>
      <c r="C53" s="199"/>
      <c r="D53" s="186"/>
    </row>
    <row r="54" spans="1:4" ht="16.5" hidden="1" customHeight="1" x14ac:dyDescent="0.25">
      <c r="A54" s="191">
        <v>40</v>
      </c>
      <c r="B54" s="185"/>
      <c r="C54" s="199"/>
      <c r="D54" s="186"/>
    </row>
    <row r="55" spans="1:4" ht="16.5" hidden="1" customHeight="1" x14ac:dyDescent="0.25">
      <c r="A55" s="191">
        <v>41</v>
      </c>
      <c r="B55" s="185"/>
      <c r="C55" s="199"/>
      <c r="D55" s="186"/>
    </row>
    <row r="56" spans="1:4" ht="16.5" hidden="1" customHeight="1" x14ac:dyDescent="0.25">
      <c r="A56" s="191">
        <v>42</v>
      </c>
      <c r="B56" s="185"/>
      <c r="C56" s="199"/>
      <c r="D56" s="186"/>
    </row>
    <row r="57" spans="1:4" ht="16.5" hidden="1" customHeight="1" x14ac:dyDescent="0.25">
      <c r="A57" s="191">
        <v>43</v>
      </c>
      <c r="B57" s="185"/>
      <c r="C57" s="199"/>
      <c r="D57" s="186"/>
    </row>
    <row r="58" spans="1:4" ht="16.5" hidden="1" customHeight="1" x14ac:dyDescent="0.25">
      <c r="A58" s="191">
        <v>44</v>
      </c>
      <c r="B58" s="185"/>
      <c r="C58" s="199"/>
      <c r="D58" s="186"/>
    </row>
    <row r="59" spans="1:4" ht="16.5" hidden="1" customHeight="1" x14ac:dyDescent="0.25">
      <c r="A59" s="191">
        <v>45</v>
      </c>
      <c r="B59" s="185"/>
      <c r="C59" s="199"/>
      <c r="D59" s="186"/>
    </row>
    <row r="60" spans="1:4" ht="16.5" hidden="1" customHeight="1" x14ac:dyDescent="0.25">
      <c r="A60" s="191">
        <v>46</v>
      </c>
      <c r="B60" s="185"/>
      <c r="C60" s="199"/>
      <c r="D60" s="186"/>
    </row>
    <row r="61" spans="1:4" ht="16.5" hidden="1" customHeight="1" x14ac:dyDescent="0.25">
      <c r="A61" s="191">
        <v>47</v>
      </c>
      <c r="B61" s="185"/>
      <c r="C61" s="199"/>
      <c r="D61" s="186"/>
    </row>
    <row r="62" spans="1:4" ht="16.5" hidden="1" customHeight="1" x14ac:dyDescent="0.25">
      <c r="A62" s="191">
        <v>48</v>
      </c>
      <c r="B62" s="185"/>
      <c r="C62" s="199"/>
      <c r="D62" s="186"/>
    </row>
    <row r="63" spans="1:4" ht="16.5" hidden="1" customHeight="1" x14ac:dyDescent="0.25">
      <c r="A63" s="191">
        <v>49</v>
      </c>
      <c r="B63" s="185"/>
      <c r="C63" s="199"/>
      <c r="D63" s="186"/>
    </row>
    <row r="64" spans="1:4" ht="16.5" hidden="1" customHeight="1" x14ac:dyDescent="0.25">
      <c r="A64" s="191">
        <v>50</v>
      </c>
      <c r="B64" s="185"/>
      <c r="C64" s="199"/>
      <c r="D64" s="186"/>
    </row>
    <row r="65" spans="1:4" ht="16.5" hidden="1" customHeight="1" x14ac:dyDescent="0.25">
      <c r="A65" s="191">
        <v>51</v>
      </c>
      <c r="B65" s="185"/>
      <c r="C65" s="199"/>
      <c r="D65" s="186"/>
    </row>
    <row r="66" spans="1:4" ht="16.5" hidden="1" customHeight="1" x14ac:dyDescent="0.25">
      <c r="A66" s="191">
        <v>52</v>
      </c>
      <c r="B66" s="185"/>
      <c r="C66" s="199"/>
      <c r="D66" s="186"/>
    </row>
    <row r="67" spans="1:4" ht="16.5" hidden="1" customHeight="1" x14ac:dyDescent="0.25">
      <c r="A67" s="191">
        <v>53</v>
      </c>
      <c r="B67" s="185"/>
      <c r="C67" s="199"/>
      <c r="D67" s="186"/>
    </row>
    <row r="68" spans="1:4" ht="16.5" hidden="1" customHeight="1" x14ac:dyDescent="0.25">
      <c r="A68" s="191">
        <v>54</v>
      </c>
      <c r="B68" s="185"/>
      <c r="C68" s="199"/>
      <c r="D68" s="186"/>
    </row>
    <row r="69" spans="1:4" ht="16.5" hidden="1" customHeight="1" x14ac:dyDescent="0.25">
      <c r="A69" s="191">
        <v>55</v>
      </c>
      <c r="B69" s="185"/>
      <c r="C69" s="199"/>
      <c r="D69" s="186"/>
    </row>
    <row r="70" spans="1:4" ht="16.5" hidden="1" customHeight="1" x14ac:dyDescent="0.25">
      <c r="A70" s="191">
        <v>56</v>
      </c>
      <c r="B70" s="185"/>
      <c r="C70" s="199"/>
      <c r="D70" s="186"/>
    </row>
    <row r="71" spans="1:4" ht="16.5" hidden="1" customHeight="1" x14ac:dyDescent="0.25">
      <c r="A71" s="191">
        <v>57</v>
      </c>
      <c r="B71" s="185"/>
      <c r="C71" s="199"/>
      <c r="D71" s="186"/>
    </row>
    <row r="72" spans="1:4" ht="16.5" hidden="1" customHeight="1" x14ac:dyDescent="0.25">
      <c r="A72" s="191">
        <v>58</v>
      </c>
      <c r="B72" s="185"/>
      <c r="C72" s="199"/>
      <c r="D72" s="186"/>
    </row>
    <row r="73" spans="1:4" ht="16.5" hidden="1" customHeight="1" x14ac:dyDescent="0.25">
      <c r="A73" s="191">
        <v>59</v>
      </c>
      <c r="B73" s="185"/>
      <c r="C73" s="199"/>
      <c r="D73" s="186"/>
    </row>
    <row r="74" spans="1:4" ht="16.5" hidden="1" customHeight="1" x14ac:dyDescent="0.25">
      <c r="A74" s="191">
        <v>60</v>
      </c>
      <c r="B74" s="185"/>
      <c r="C74" s="199"/>
      <c r="D74" s="186"/>
    </row>
    <row r="75" spans="1:4" ht="16.5" hidden="1" customHeight="1" x14ac:dyDescent="0.25">
      <c r="A75" s="191">
        <v>61</v>
      </c>
      <c r="B75" s="185"/>
      <c r="C75" s="199"/>
      <c r="D75" s="186"/>
    </row>
    <row r="76" spans="1:4" ht="16.5" hidden="1" customHeight="1" x14ac:dyDescent="0.25">
      <c r="A76" s="191">
        <v>62</v>
      </c>
      <c r="B76" s="185"/>
      <c r="C76" s="199"/>
      <c r="D76" s="186"/>
    </row>
    <row r="77" spans="1:4" ht="16.5" hidden="1" customHeight="1" x14ac:dyDescent="0.25">
      <c r="A77" s="191">
        <v>63</v>
      </c>
      <c r="B77" s="185"/>
      <c r="C77" s="199"/>
      <c r="D77" s="186"/>
    </row>
    <row r="78" spans="1:4" ht="16.5" hidden="1" customHeight="1" x14ac:dyDescent="0.25">
      <c r="A78" s="191">
        <v>64</v>
      </c>
      <c r="B78" s="185"/>
      <c r="C78" s="199"/>
      <c r="D78" s="186"/>
    </row>
    <row r="79" spans="1:4" ht="16.5" hidden="1" customHeight="1" x14ac:dyDescent="0.25">
      <c r="A79" s="191">
        <v>65</v>
      </c>
      <c r="B79" s="185"/>
      <c r="C79" s="199"/>
      <c r="D79" s="186"/>
    </row>
    <row r="80" spans="1:4" ht="16.5" hidden="1" customHeight="1" x14ac:dyDescent="0.25">
      <c r="A80" s="191">
        <v>66</v>
      </c>
      <c r="B80" s="185"/>
      <c r="C80" s="199"/>
      <c r="D80" s="186"/>
    </row>
    <row r="81" spans="1:4" ht="16.5" hidden="1" customHeight="1" x14ac:dyDescent="0.25">
      <c r="A81" s="191">
        <v>67</v>
      </c>
      <c r="B81" s="185"/>
      <c r="C81" s="199"/>
      <c r="D81" s="186"/>
    </row>
    <row r="82" spans="1:4" ht="16.5" hidden="1" customHeight="1" x14ac:dyDescent="0.25">
      <c r="A82" s="191">
        <v>68</v>
      </c>
      <c r="B82" s="185"/>
      <c r="C82" s="199"/>
      <c r="D82" s="186"/>
    </row>
    <row r="83" spans="1:4" ht="16.5" hidden="1" customHeight="1" x14ac:dyDescent="0.25">
      <c r="A83" s="191">
        <v>69</v>
      </c>
      <c r="B83" s="185"/>
      <c r="C83" s="199"/>
      <c r="D83" s="186"/>
    </row>
    <row r="84" spans="1:4" ht="16.5" hidden="1" customHeight="1" x14ac:dyDescent="0.25">
      <c r="A84" s="191">
        <v>70</v>
      </c>
      <c r="B84" s="185"/>
      <c r="C84" s="199"/>
      <c r="D84" s="186"/>
    </row>
    <row r="85" spans="1:4" ht="16.5" hidden="1" customHeight="1" x14ac:dyDescent="0.25">
      <c r="A85" s="191">
        <v>71</v>
      </c>
      <c r="B85" s="185"/>
      <c r="C85" s="199"/>
      <c r="D85" s="186"/>
    </row>
    <row r="86" spans="1:4" ht="16.5" hidden="1" customHeight="1" x14ac:dyDescent="0.25">
      <c r="A86" s="191">
        <v>72</v>
      </c>
      <c r="B86" s="185"/>
      <c r="C86" s="199"/>
      <c r="D86" s="186"/>
    </row>
    <row r="87" spans="1:4" x14ac:dyDescent="0.25">
      <c r="A87" s="191"/>
      <c r="B87" s="36" t="s">
        <v>441</v>
      </c>
      <c r="C87" s="36"/>
      <c r="D87" s="81"/>
    </row>
    <row r="88" spans="1:4" x14ac:dyDescent="0.25">
      <c r="A88" s="182"/>
    </row>
    <row r="89" spans="1:4" x14ac:dyDescent="0.25">
      <c r="A89" s="182"/>
    </row>
    <row r="90" spans="1:4" x14ac:dyDescent="0.25">
      <c r="A90" s="182"/>
    </row>
    <row r="91" spans="1:4" x14ac:dyDescent="0.25">
      <c r="A91" s="182"/>
    </row>
    <row r="92" spans="1:4" x14ac:dyDescent="0.25">
      <c r="A92" s="182"/>
    </row>
    <row r="93" spans="1:4" x14ac:dyDescent="0.25">
      <c r="A93" s="182"/>
    </row>
    <row r="94" spans="1:4" x14ac:dyDescent="0.25">
      <c r="A94" s="182"/>
    </row>
    <row r="95" spans="1:4" x14ac:dyDescent="0.25">
      <c r="A95" s="182"/>
    </row>
    <row r="96" spans="1:4" x14ac:dyDescent="0.25">
      <c r="A96" s="182"/>
    </row>
    <row r="97" spans="1:1" x14ac:dyDescent="0.25">
      <c r="A97" s="182"/>
    </row>
    <row r="98" spans="1:1" x14ac:dyDescent="0.25">
      <c r="A98" s="182"/>
    </row>
    <row r="99" spans="1:1" x14ac:dyDescent="0.25">
      <c r="A99" s="182"/>
    </row>
    <row r="100" spans="1:1" x14ac:dyDescent="0.25">
      <c r="A100" s="182"/>
    </row>
    <row r="101" spans="1:1" x14ac:dyDescent="0.25">
      <c r="A101" s="182"/>
    </row>
    <row r="102" spans="1:1" x14ac:dyDescent="0.25">
      <c r="A102" s="182"/>
    </row>
    <row r="103" spans="1:1" x14ac:dyDescent="0.25">
      <c r="A103" s="182"/>
    </row>
    <row r="104" spans="1:1" x14ac:dyDescent="0.25"/>
  </sheetData>
  <sheetProtection algorithmName="SHA-512" hashValue="ZjkM3kg0eBXG/65uAwWbnOvSNCoS+O8HIvfyFFtVfNGHMX6yVxNrOkPjwBslGthBqJDAtHu3+zKAQyuztqJELA==" saltValue="2p0c9WuOMEcN73pHh+2yJg==" spinCount="100000" sheet="1" objects="1" scenarios="1" formatColumns="0" formatRows="0"/>
  <mergeCells count="2">
    <mergeCell ref="A1:D1"/>
    <mergeCell ref="A2:D2"/>
  </mergeCells>
  <pageMargins left="0.7" right="0.7" top="0.5" bottom="0.75" header="0.3" footer="0.3"/>
  <pageSetup scale="96" fitToHeight="0" orientation="portrait" r:id="rId1"/>
  <headerFooter>
    <oddFooter>&amp;L&amp;"Arial,Regular"&amp;8UNC Charlotte - Version 2.26.2024&amp;C&amp;"Arial,Regular"&amp;9LIST&amp;R&amp;"Arial,Regular"&amp;8GROUP TRAVEL LIST</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Keywords!$B$9:$B$11</xm:f>
          </x14:formula1>
          <xm:sqref>C7:C42 C51:C86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9A4CB-BFE9-4F1B-9735-C802E9EF89A8}">
  <sheetPr>
    <tabColor theme="1" tint="0.499984740745262"/>
    <pageSetUpPr fitToPage="1"/>
  </sheetPr>
  <dimension ref="A1:M61"/>
  <sheetViews>
    <sheetView showGridLines="0" zoomScaleNormal="100" workbookViewId="0">
      <selection sqref="A1:L1"/>
    </sheetView>
  </sheetViews>
  <sheetFormatPr defaultColWidth="0" defaultRowHeight="15" x14ac:dyDescent="0.25"/>
  <cols>
    <col min="1" max="3" width="9.28515625" customWidth="1"/>
    <col min="4" max="4" width="3.42578125" customWidth="1"/>
    <col min="5" max="5" width="9.7109375" customWidth="1"/>
    <col min="6" max="6" width="3.7109375" customWidth="1"/>
    <col min="7" max="7" width="10" customWidth="1"/>
    <col min="8" max="8" width="2.7109375" customWidth="1"/>
    <col min="9" max="9" width="10.5703125" customWidth="1"/>
    <col min="10" max="10" width="3.85546875" customWidth="1"/>
    <col min="11" max="11" width="13.85546875" customWidth="1"/>
    <col min="12" max="12" width="14.42578125" customWidth="1"/>
    <col min="13" max="13" width="9.42578125" customWidth="1"/>
    <col min="14" max="16384" width="9.42578125" hidden="1"/>
  </cols>
  <sheetData>
    <row r="1" spans="1:12" ht="20.25" x14ac:dyDescent="0.25">
      <c r="A1" s="817" t="s">
        <v>452</v>
      </c>
      <c r="B1" s="817"/>
      <c r="C1" s="817"/>
      <c r="D1" s="817"/>
      <c r="E1" s="817"/>
      <c r="F1" s="817"/>
      <c r="G1" s="817"/>
      <c r="H1" s="817"/>
      <c r="I1" s="817"/>
      <c r="J1" s="817"/>
      <c r="K1" s="817"/>
      <c r="L1" s="817"/>
    </row>
    <row r="2" spans="1:12" ht="30" customHeight="1" x14ac:dyDescent="0.25">
      <c r="A2" s="78"/>
      <c r="B2" s="78"/>
      <c r="C2" s="78"/>
      <c r="D2" s="78"/>
      <c r="E2" s="78"/>
      <c r="F2" s="78"/>
      <c r="G2" s="78"/>
      <c r="H2" s="78"/>
      <c r="I2" s="78"/>
      <c r="J2" s="78"/>
      <c r="K2" s="78"/>
      <c r="L2" s="78"/>
    </row>
    <row r="3" spans="1:12" s="321" customFormat="1" ht="15" hidden="1" customHeight="1" thickBot="1" x14ac:dyDescent="0.3">
      <c r="A3" s="818" t="s">
        <v>254</v>
      </c>
      <c r="B3" s="819"/>
      <c r="C3" s="819"/>
      <c r="D3" s="819"/>
      <c r="E3" s="819"/>
      <c r="F3" s="819"/>
      <c r="G3" s="819"/>
      <c r="H3" s="819"/>
      <c r="I3" s="819"/>
      <c r="J3" s="819"/>
      <c r="K3" s="819"/>
      <c r="L3" s="820"/>
    </row>
    <row r="4" spans="1:12" s="321" customFormat="1" ht="27" hidden="1" customHeight="1" x14ac:dyDescent="0.25">
      <c r="A4" s="317"/>
      <c r="B4" s="317"/>
      <c r="C4" s="317"/>
      <c r="D4" s="317"/>
      <c r="E4" s="322" t="s">
        <v>94</v>
      </c>
      <c r="F4" s="322"/>
      <c r="G4" s="322" t="s">
        <v>95</v>
      </c>
      <c r="H4" s="322"/>
      <c r="I4" s="322" t="s">
        <v>96</v>
      </c>
      <c r="J4" s="322"/>
      <c r="K4" s="821" t="s">
        <v>240</v>
      </c>
      <c r="L4" s="821"/>
    </row>
    <row r="5" spans="1:12" s="321" customFormat="1" ht="7.9" hidden="1" customHeight="1" x14ac:dyDescent="0.25">
      <c r="A5" s="317"/>
      <c r="B5" s="317"/>
      <c r="C5" s="317"/>
      <c r="D5" s="317"/>
      <c r="E5" s="323"/>
      <c r="F5" s="323"/>
      <c r="G5" s="323"/>
      <c r="H5" s="323"/>
      <c r="I5" s="323"/>
      <c r="J5" s="323"/>
      <c r="K5" s="317"/>
      <c r="L5" s="317"/>
    </row>
    <row r="6" spans="1:12" s="321" customFormat="1" ht="13.9" hidden="1" customHeight="1" x14ac:dyDescent="0.25">
      <c r="A6" s="324" t="s">
        <v>97</v>
      </c>
      <c r="B6" s="324"/>
      <c r="C6" s="324"/>
      <c r="D6" s="325"/>
      <c r="E6" s="326">
        <v>925120</v>
      </c>
      <c r="F6" s="326"/>
      <c r="G6" s="326">
        <v>925280</v>
      </c>
      <c r="H6" s="326"/>
      <c r="I6" s="326">
        <v>926070</v>
      </c>
      <c r="J6" s="327"/>
      <c r="K6" s="822" t="s">
        <v>234</v>
      </c>
      <c r="L6" s="822"/>
    </row>
    <row r="7" spans="1:12" s="321" customFormat="1" ht="22.9" hidden="1" customHeight="1" x14ac:dyDescent="0.25">
      <c r="A7" s="328" t="s">
        <v>98</v>
      </c>
      <c r="B7" s="328"/>
      <c r="C7" s="328"/>
      <c r="D7" s="328"/>
      <c r="E7" s="329">
        <v>925140</v>
      </c>
      <c r="F7" s="329"/>
      <c r="G7" s="329">
        <v>925300</v>
      </c>
      <c r="H7" s="329"/>
      <c r="I7" s="329">
        <v>926090</v>
      </c>
      <c r="J7" s="330"/>
      <c r="K7" s="823" t="s">
        <v>235</v>
      </c>
      <c r="L7" s="823"/>
    </row>
    <row r="8" spans="1:12" s="321" customFormat="1" ht="13.9" hidden="1" customHeight="1" x14ac:dyDescent="0.25">
      <c r="A8" s="331" t="s">
        <v>99</v>
      </c>
      <c r="B8" s="331"/>
      <c r="C8" s="331"/>
      <c r="D8" s="332"/>
      <c r="E8" s="333">
        <v>925160</v>
      </c>
      <c r="F8" s="333"/>
      <c r="G8" s="333">
        <v>925320</v>
      </c>
      <c r="H8" s="333"/>
      <c r="I8" s="333">
        <v>926110</v>
      </c>
      <c r="J8" s="334"/>
      <c r="K8" s="816"/>
      <c r="L8" s="816"/>
    </row>
    <row r="9" spans="1:12" s="321" customFormat="1" ht="13.9" hidden="1" customHeight="1" x14ac:dyDescent="0.25">
      <c r="A9" s="331" t="s">
        <v>100</v>
      </c>
      <c r="B9" s="331"/>
      <c r="C9" s="331"/>
      <c r="D9" s="332"/>
      <c r="E9" s="333">
        <v>925180</v>
      </c>
      <c r="F9" s="333"/>
      <c r="G9" s="333">
        <v>925340</v>
      </c>
      <c r="H9" s="333"/>
      <c r="I9" s="333">
        <v>926130</v>
      </c>
      <c r="J9" s="334"/>
      <c r="K9" s="825" t="s">
        <v>51</v>
      </c>
      <c r="L9" s="825"/>
    </row>
    <row r="10" spans="1:12" s="321" customFormat="1" ht="13.9" hidden="1" customHeight="1" x14ac:dyDescent="0.25">
      <c r="A10" s="331" t="s">
        <v>101</v>
      </c>
      <c r="B10" s="331"/>
      <c r="C10" s="331"/>
      <c r="D10" s="332"/>
      <c r="E10" s="333">
        <v>925200</v>
      </c>
      <c r="F10" s="333"/>
      <c r="G10" s="333">
        <v>925360</v>
      </c>
      <c r="H10" s="333"/>
      <c r="I10" s="333">
        <v>926150</v>
      </c>
      <c r="J10" s="334"/>
      <c r="K10" s="825" t="s">
        <v>236</v>
      </c>
      <c r="L10" s="825"/>
    </row>
    <row r="11" spans="1:12" s="321" customFormat="1" ht="13.9" hidden="1" customHeight="1" x14ac:dyDescent="0.25">
      <c r="A11" s="331" t="s">
        <v>102</v>
      </c>
      <c r="B11" s="331"/>
      <c r="C11" s="331"/>
      <c r="D11" s="331"/>
      <c r="E11" s="333">
        <v>925220</v>
      </c>
      <c r="F11" s="333"/>
      <c r="G11" s="333">
        <v>925380</v>
      </c>
      <c r="H11" s="333"/>
      <c r="I11" s="333">
        <v>926170</v>
      </c>
      <c r="J11" s="334"/>
      <c r="K11" s="825" t="s">
        <v>237</v>
      </c>
      <c r="L11" s="825"/>
    </row>
    <row r="12" spans="1:12" s="321" customFormat="1" ht="13.9" hidden="1" customHeight="1" x14ac:dyDescent="0.25">
      <c r="A12" s="360" t="s">
        <v>86</v>
      </c>
      <c r="B12" s="360"/>
      <c r="C12" s="360"/>
      <c r="D12" s="361"/>
      <c r="E12" s="362">
        <v>925240</v>
      </c>
      <c r="F12" s="362"/>
      <c r="G12" s="362">
        <v>925400</v>
      </c>
      <c r="H12" s="362"/>
      <c r="I12" s="362">
        <v>926210</v>
      </c>
      <c r="J12" s="363"/>
      <c r="K12" s="826" t="s">
        <v>86</v>
      </c>
      <c r="L12" s="826"/>
    </row>
    <row r="13" spans="1:12" s="321" customFormat="1" ht="13.9" hidden="1" customHeight="1" x14ac:dyDescent="0.25">
      <c r="A13" s="364" t="s">
        <v>103</v>
      </c>
      <c r="B13" s="324"/>
      <c r="C13" s="324"/>
      <c r="D13" s="324"/>
      <c r="E13" s="326"/>
      <c r="F13" s="326"/>
      <c r="G13" s="326"/>
      <c r="H13" s="326"/>
      <c r="I13" s="326"/>
      <c r="J13" s="325"/>
      <c r="K13" s="827"/>
      <c r="L13" s="827"/>
    </row>
    <row r="14" spans="1:12" s="321" customFormat="1" ht="13.9" hidden="1" customHeight="1" x14ac:dyDescent="0.25">
      <c r="A14" s="352" t="s">
        <v>104</v>
      </c>
      <c r="B14" s="352"/>
      <c r="C14" s="352"/>
      <c r="D14" s="352"/>
      <c r="E14" s="353"/>
      <c r="F14" s="353"/>
      <c r="G14" s="353">
        <v>951360</v>
      </c>
      <c r="H14" s="353"/>
      <c r="I14" s="353"/>
      <c r="J14" s="354"/>
      <c r="K14" s="828" t="s">
        <v>245</v>
      </c>
      <c r="L14" s="828"/>
    </row>
    <row r="15" spans="1:12" s="321" customFormat="1" ht="13.9" hidden="1" customHeight="1" x14ac:dyDescent="0.25">
      <c r="A15" s="316" t="s">
        <v>105</v>
      </c>
      <c r="B15" s="317"/>
      <c r="C15" s="317"/>
      <c r="D15" s="318"/>
      <c r="E15" s="319">
        <v>660263</v>
      </c>
      <c r="F15" s="319"/>
      <c r="G15" s="319" t="s">
        <v>92</v>
      </c>
      <c r="H15" s="320"/>
      <c r="I15" s="319"/>
      <c r="J15" s="317"/>
      <c r="K15" s="826" t="s">
        <v>105</v>
      </c>
      <c r="L15" s="826"/>
    </row>
    <row r="16" spans="1:12" ht="19.899999999999999" hidden="1" customHeight="1" thickBot="1" x14ac:dyDescent="0.3">
      <c r="A16" s="79"/>
      <c r="B16" s="78"/>
      <c r="C16" s="78"/>
      <c r="D16" s="131"/>
      <c r="E16" s="131"/>
      <c r="F16" s="131"/>
      <c r="G16" s="131"/>
      <c r="H16" s="131"/>
      <c r="I16" s="131"/>
      <c r="J16" s="131"/>
      <c r="K16" s="78"/>
      <c r="L16" s="78"/>
    </row>
    <row r="17" spans="1:12" ht="22.5" customHeight="1" x14ac:dyDescent="0.25">
      <c r="A17" s="829" t="s">
        <v>756</v>
      </c>
      <c r="B17" s="830"/>
      <c r="C17" s="830"/>
      <c r="D17" s="830"/>
      <c r="E17" s="830"/>
      <c r="F17" s="830"/>
      <c r="G17" s="830"/>
      <c r="H17" s="830"/>
      <c r="I17" s="830"/>
      <c r="J17" s="830"/>
      <c r="K17" s="830"/>
      <c r="L17" s="831"/>
    </row>
    <row r="18" spans="1:12" ht="20.25" customHeight="1" x14ac:dyDescent="0.25">
      <c r="A18" s="835" t="s">
        <v>739</v>
      </c>
      <c r="B18" s="835"/>
      <c r="C18" s="835"/>
      <c r="D18" s="348"/>
      <c r="E18" s="838" t="s">
        <v>740</v>
      </c>
      <c r="F18" s="838"/>
      <c r="G18" s="838"/>
      <c r="H18" s="838"/>
      <c r="I18" s="838"/>
      <c r="J18" s="348"/>
      <c r="K18" s="835" t="s">
        <v>240</v>
      </c>
      <c r="L18" s="835"/>
    </row>
    <row r="19" spans="1:12" ht="38.25" customHeight="1" x14ac:dyDescent="0.25">
      <c r="A19" s="836" t="s">
        <v>106</v>
      </c>
      <c r="B19" s="836"/>
      <c r="C19" s="836"/>
      <c r="D19" s="279"/>
      <c r="E19" s="366"/>
      <c r="F19" s="858">
        <v>925440</v>
      </c>
      <c r="G19" s="858"/>
      <c r="H19" s="858"/>
      <c r="I19" s="366"/>
      <c r="J19" s="858" t="s">
        <v>755</v>
      </c>
      <c r="K19" s="858"/>
      <c r="L19" s="858"/>
    </row>
    <row r="20" spans="1:12" ht="38.25" customHeight="1" x14ac:dyDescent="0.25">
      <c r="A20" s="837" t="s">
        <v>107</v>
      </c>
      <c r="B20" s="837"/>
      <c r="C20" s="837"/>
      <c r="D20" s="171"/>
      <c r="E20" s="367"/>
      <c r="F20" s="857">
        <v>925460</v>
      </c>
      <c r="G20" s="857"/>
      <c r="H20" s="857"/>
      <c r="I20" s="367"/>
      <c r="J20" s="859" t="s">
        <v>754</v>
      </c>
      <c r="K20" s="859"/>
      <c r="L20" s="859"/>
    </row>
    <row r="21" spans="1:12" ht="38.25" customHeight="1" x14ac:dyDescent="0.25">
      <c r="A21" s="365" t="s">
        <v>757</v>
      </c>
      <c r="B21" s="278"/>
      <c r="C21" s="278"/>
      <c r="D21" s="170"/>
      <c r="E21" s="278"/>
      <c r="F21" s="865">
        <v>951360</v>
      </c>
      <c r="G21" s="865"/>
      <c r="H21" s="865"/>
      <c r="I21" s="278"/>
      <c r="J21" s="861" t="s">
        <v>245</v>
      </c>
      <c r="K21" s="861"/>
      <c r="L21" s="861"/>
    </row>
    <row r="22" spans="1:12" ht="34.5" hidden="1" customHeight="1" x14ac:dyDescent="0.25">
      <c r="A22" s="317"/>
      <c r="B22" s="317"/>
      <c r="C22" s="317"/>
      <c r="D22" s="317"/>
      <c r="E22" s="322" t="s">
        <v>94</v>
      </c>
      <c r="F22" s="322"/>
      <c r="G22" s="322" t="s">
        <v>95</v>
      </c>
      <c r="H22" s="322"/>
      <c r="I22" s="322" t="s">
        <v>96</v>
      </c>
      <c r="J22" s="129"/>
      <c r="K22" s="832" t="s">
        <v>240</v>
      </c>
      <c r="L22" s="832"/>
    </row>
    <row r="23" spans="1:12" ht="7.9" hidden="1" customHeight="1" x14ac:dyDescent="0.25">
      <c r="A23" s="317"/>
      <c r="B23" s="317"/>
      <c r="C23" s="317"/>
      <c r="D23" s="317"/>
      <c r="E23" s="344"/>
      <c r="F23" s="344"/>
      <c r="G23" s="344"/>
      <c r="H23" s="317"/>
      <c r="I23" s="344"/>
      <c r="J23" s="129"/>
      <c r="K23" s="78"/>
      <c r="L23" s="78"/>
    </row>
    <row r="24" spans="1:12" ht="13.9" hidden="1" customHeight="1" x14ac:dyDescent="0.25">
      <c r="A24" s="324" t="s">
        <v>106</v>
      </c>
      <c r="B24" s="325"/>
      <c r="C24" s="325"/>
      <c r="D24" s="325"/>
      <c r="E24" s="326">
        <v>925440</v>
      </c>
      <c r="F24" s="326"/>
      <c r="G24" s="326">
        <v>925440</v>
      </c>
      <c r="H24" s="324"/>
      <c r="I24" s="326">
        <v>925440</v>
      </c>
      <c r="J24" s="130"/>
      <c r="K24" s="833" t="s">
        <v>238</v>
      </c>
      <c r="L24" s="833"/>
    </row>
    <row r="25" spans="1:12" ht="13.9" hidden="1" customHeight="1" x14ac:dyDescent="0.25">
      <c r="A25" s="345" t="s">
        <v>107</v>
      </c>
      <c r="B25" s="346"/>
      <c r="C25" s="346"/>
      <c r="D25" s="346"/>
      <c r="E25" s="347">
        <v>925460</v>
      </c>
      <c r="F25" s="347"/>
      <c r="G25" s="347">
        <v>925460</v>
      </c>
      <c r="H25" s="345"/>
      <c r="I25" s="347">
        <v>925460</v>
      </c>
      <c r="J25" s="278"/>
      <c r="K25" s="834" t="s">
        <v>239</v>
      </c>
      <c r="L25" s="834"/>
    </row>
    <row r="26" spans="1:12" ht="30" customHeight="1" x14ac:dyDescent="0.25">
      <c r="A26" s="79"/>
      <c r="B26" s="78"/>
      <c r="C26" s="78"/>
      <c r="D26" s="131"/>
      <c r="E26" s="131"/>
      <c r="F26" s="131"/>
      <c r="G26" s="131"/>
      <c r="H26" s="131"/>
      <c r="I26" s="131"/>
      <c r="J26" s="131"/>
      <c r="K26" s="140"/>
      <c r="L26" s="140"/>
    </row>
    <row r="27" spans="1:12" ht="22.5" customHeight="1" x14ac:dyDescent="0.25">
      <c r="A27" s="862" t="s">
        <v>762</v>
      </c>
      <c r="B27" s="830"/>
      <c r="C27" s="830"/>
      <c r="D27" s="830"/>
      <c r="E27" s="830"/>
      <c r="F27" s="830"/>
      <c r="G27" s="830"/>
      <c r="H27" s="830"/>
      <c r="I27" s="830"/>
      <c r="J27" s="830"/>
      <c r="K27" s="830"/>
      <c r="L27" s="831"/>
    </row>
    <row r="28" spans="1:12" ht="19.899999999999999" customHeight="1" x14ac:dyDescent="0.25">
      <c r="A28" s="863" t="s">
        <v>761</v>
      </c>
      <c r="B28" s="863"/>
      <c r="C28" s="863"/>
      <c r="D28" s="863"/>
      <c r="E28" s="863"/>
      <c r="F28" s="863"/>
      <c r="G28" s="863"/>
      <c r="H28" s="863"/>
      <c r="I28" s="863"/>
      <c r="J28" s="863"/>
      <c r="K28" s="863"/>
      <c r="L28" s="863"/>
    </row>
    <row r="29" spans="1:12" ht="27.75" customHeight="1" x14ac:dyDescent="0.25">
      <c r="A29" s="861" t="s">
        <v>764</v>
      </c>
      <c r="B29" s="861"/>
      <c r="C29" s="861"/>
      <c r="D29" s="861"/>
      <c r="E29" s="861"/>
      <c r="F29" s="861"/>
      <c r="G29" s="861"/>
      <c r="H29" s="861"/>
      <c r="I29" s="861"/>
      <c r="J29" s="861"/>
      <c r="K29" s="861"/>
      <c r="L29" s="861"/>
    </row>
    <row r="30" spans="1:12" ht="19.899999999999999" customHeight="1" x14ac:dyDescent="0.25">
      <c r="A30" s="864" t="s">
        <v>760</v>
      </c>
      <c r="B30" s="864"/>
      <c r="C30" s="864"/>
      <c r="D30" s="864"/>
      <c r="E30" s="864"/>
      <c r="F30" s="864"/>
      <c r="G30" s="864"/>
      <c r="H30" s="864"/>
      <c r="I30" s="864"/>
      <c r="J30" s="864"/>
      <c r="K30" s="864"/>
      <c r="L30" s="864"/>
    </row>
    <row r="31" spans="1:12" ht="19.899999999999999" customHeight="1" x14ac:dyDescent="0.25">
      <c r="A31" s="860" t="s">
        <v>763</v>
      </c>
      <c r="B31" s="860"/>
      <c r="C31" s="860"/>
      <c r="D31" s="860"/>
      <c r="E31" s="860"/>
      <c r="F31" s="860"/>
      <c r="G31" s="860"/>
      <c r="H31" s="860"/>
      <c r="I31" s="860"/>
      <c r="J31" s="860"/>
      <c r="K31" s="860"/>
      <c r="L31" s="860"/>
    </row>
    <row r="32" spans="1:12" ht="15.75" hidden="1" thickBot="1" x14ac:dyDescent="0.3">
      <c r="A32" s="824" t="s">
        <v>695</v>
      </c>
      <c r="B32" s="824"/>
      <c r="C32" s="824"/>
      <c r="D32" s="824"/>
      <c r="E32" s="824"/>
      <c r="F32" s="824"/>
      <c r="G32" s="824"/>
      <c r="H32" s="824"/>
      <c r="I32" s="824"/>
      <c r="J32" s="824"/>
      <c r="K32" s="824"/>
      <c r="L32" s="824"/>
    </row>
    <row r="33" spans="1:12" ht="7.9" hidden="1" customHeight="1" x14ac:dyDescent="0.25">
      <c r="A33" s="170"/>
      <c r="B33" s="170"/>
      <c r="C33" s="170"/>
      <c r="D33" s="170"/>
      <c r="E33" s="170"/>
      <c r="F33" s="170"/>
      <c r="G33" s="170"/>
      <c r="H33" s="170"/>
      <c r="I33" s="170"/>
      <c r="J33" s="170"/>
      <c r="K33" s="170"/>
      <c r="L33" s="170"/>
    </row>
    <row r="34" spans="1:12" ht="13.9" hidden="1" customHeight="1" x14ac:dyDescent="0.25">
      <c r="A34" s="170"/>
      <c r="B34" s="170"/>
      <c r="C34" s="299"/>
      <c r="D34" s="299"/>
      <c r="E34" s="839" t="s">
        <v>538</v>
      </c>
      <c r="F34" s="839"/>
      <c r="G34" s="839" t="s">
        <v>539</v>
      </c>
      <c r="H34" s="839"/>
      <c r="I34" s="839" t="s">
        <v>540</v>
      </c>
      <c r="J34" s="839"/>
      <c r="K34" s="300"/>
      <c r="L34" s="170"/>
    </row>
    <row r="35" spans="1:12" ht="13.9" hidden="1" customHeight="1" x14ac:dyDescent="0.25">
      <c r="A35" s="170"/>
      <c r="B35" s="170"/>
      <c r="C35" s="299"/>
      <c r="D35" s="299"/>
      <c r="E35" s="840" t="s">
        <v>541</v>
      </c>
      <c r="F35" s="840"/>
      <c r="G35" s="301"/>
      <c r="H35" s="299"/>
      <c r="I35" s="301"/>
      <c r="J35" s="300"/>
      <c r="K35" s="300"/>
      <c r="L35" s="170"/>
    </row>
    <row r="36" spans="1:12" ht="13.9" hidden="1" customHeight="1" x14ac:dyDescent="0.25">
      <c r="A36" s="170"/>
      <c r="B36" s="170"/>
      <c r="C36" s="841" t="s">
        <v>108</v>
      </c>
      <c r="D36" s="841"/>
      <c r="E36" s="842">
        <f>'Appendix-Tiers'!B4</f>
        <v>13</v>
      </c>
      <c r="F36" s="842"/>
      <c r="G36" s="842">
        <f>'Appendix-Tiers'!B5</f>
        <v>15</v>
      </c>
      <c r="H36" s="842"/>
      <c r="I36" s="842">
        <f>'Appendix-Tiers'!B6</f>
        <v>17</v>
      </c>
      <c r="J36" s="842"/>
      <c r="K36" s="300"/>
      <c r="L36" s="170"/>
    </row>
    <row r="37" spans="1:12" ht="13.9" hidden="1" customHeight="1" x14ac:dyDescent="0.25">
      <c r="A37" s="170"/>
      <c r="B37" s="170"/>
      <c r="C37" s="843" t="s">
        <v>109</v>
      </c>
      <c r="D37" s="843"/>
      <c r="E37" s="844">
        <f>'Appendix-Tiers'!C4</f>
        <v>14</v>
      </c>
      <c r="F37" s="844"/>
      <c r="G37" s="844">
        <f>'Appendix-Tiers'!C5</f>
        <v>17</v>
      </c>
      <c r="H37" s="844"/>
      <c r="I37" s="844">
        <f>'Appendix-Tiers'!C6</f>
        <v>19</v>
      </c>
      <c r="J37" s="844"/>
      <c r="K37" s="300"/>
      <c r="L37" s="170"/>
    </row>
    <row r="38" spans="1:12" ht="13.9" hidden="1" customHeight="1" x14ac:dyDescent="0.25">
      <c r="A38" s="170"/>
      <c r="B38" s="170"/>
      <c r="C38" s="843" t="s">
        <v>110</v>
      </c>
      <c r="D38" s="843"/>
      <c r="E38" s="844">
        <f>'Appendix-Tiers'!D4</f>
        <v>23</v>
      </c>
      <c r="F38" s="844"/>
      <c r="G38" s="844">
        <f>'Appendix-Tiers'!D5</f>
        <v>28</v>
      </c>
      <c r="H38" s="844"/>
      <c r="I38" s="844">
        <f>'Appendix-Tiers'!D6</f>
        <v>34</v>
      </c>
      <c r="J38" s="844"/>
      <c r="K38" s="300"/>
      <c r="L38" s="170"/>
    </row>
    <row r="39" spans="1:12" ht="13.9" hidden="1" customHeight="1" thickBot="1" x14ac:dyDescent="0.3">
      <c r="A39" s="170"/>
      <c r="B39" s="170"/>
      <c r="C39" s="845" t="s">
        <v>111</v>
      </c>
      <c r="D39" s="845"/>
      <c r="E39" s="846">
        <v>96</v>
      </c>
      <c r="F39" s="846"/>
      <c r="G39" s="846">
        <v>96</v>
      </c>
      <c r="H39" s="846"/>
      <c r="I39" s="846">
        <v>96</v>
      </c>
      <c r="J39" s="846"/>
      <c r="K39" s="300"/>
      <c r="L39" s="170"/>
    </row>
    <row r="40" spans="1:12" ht="13.9" hidden="1" customHeight="1" thickBot="1" x14ac:dyDescent="0.3">
      <c r="A40" s="170"/>
      <c r="B40" s="170"/>
      <c r="C40" s="847" t="s">
        <v>112</v>
      </c>
      <c r="D40" s="847"/>
      <c r="E40" s="848">
        <f>SUM(E36:E39)</f>
        <v>146</v>
      </c>
      <c r="F40" s="848"/>
      <c r="G40" s="848">
        <f>SUM(G36:G39)</f>
        <v>156</v>
      </c>
      <c r="H40" s="848"/>
      <c r="I40" s="848">
        <f>SUM(I36:J39)</f>
        <v>166</v>
      </c>
      <c r="J40" s="848"/>
      <c r="K40" s="300"/>
      <c r="L40" s="170"/>
    </row>
    <row r="41" spans="1:12" ht="9" hidden="1" customHeight="1" thickTop="1" x14ac:dyDescent="0.25">
      <c r="A41" s="170"/>
      <c r="B41" s="170"/>
      <c r="C41" s="300"/>
      <c r="D41" s="300"/>
      <c r="E41" s="300"/>
      <c r="F41" s="300"/>
      <c r="G41" s="300"/>
      <c r="H41" s="300"/>
      <c r="I41" s="300"/>
      <c r="J41" s="300"/>
      <c r="K41" s="300"/>
      <c r="L41" s="170"/>
    </row>
    <row r="42" spans="1:12" s="305" customFormat="1" ht="28.15" hidden="1" customHeight="1" x14ac:dyDescent="0.25">
      <c r="A42" s="304"/>
      <c r="C42" s="849" t="s">
        <v>542</v>
      </c>
      <c r="D42" s="849"/>
      <c r="E42" s="849"/>
      <c r="F42" s="849"/>
      <c r="G42" s="849"/>
      <c r="H42" s="849"/>
      <c r="I42" s="849"/>
      <c r="J42" s="849"/>
      <c r="K42" s="306"/>
    </row>
    <row r="43" spans="1:12" s="153" customFormat="1" ht="18" hidden="1" customHeight="1" x14ac:dyDescent="0.25">
      <c r="A43" s="131"/>
      <c r="B43" s="131"/>
      <c r="C43" s="850" t="s">
        <v>693</v>
      </c>
      <c r="D43" s="851"/>
      <c r="E43" s="851"/>
      <c r="F43" s="851"/>
      <c r="G43" s="851"/>
      <c r="H43" s="851"/>
      <c r="I43" s="851"/>
      <c r="J43" s="851"/>
      <c r="K43" s="302"/>
      <c r="L43" s="303"/>
    </row>
    <row r="44" spans="1:12" ht="13.9" hidden="1" customHeight="1" x14ac:dyDescent="0.25">
      <c r="A44" s="78"/>
      <c r="B44" s="78"/>
      <c r="C44" s="78"/>
      <c r="D44" s="78"/>
      <c r="E44" s="131"/>
      <c r="F44" s="131"/>
      <c r="G44" s="78"/>
      <c r="H44" s="131"/>
      <c r="I44" s="131"/>
      <c r="J44" s="132"/>
      <c r="K44" s="78"/>
      <c r="L44" s="78"/>
    </row>
    <row r="45" spans="1:12" s="321" customFormat="1" hidden="1" x14ac:dyDescent="0.25">
      <c r="A45" s="335" t="s">
        <v>729</v>
      </c>
      <c r="B45" s="335"/>
      <c r="C45" s="335"/>
      <c r="D45" s="335"/>
      <c r="E45" s="335"/>
      <c r="F45" s="335"/>
      <c r="G45" s="335"/>
      <c r="H45" s="335"/>
      <c r="I45" s="335"/>
      <c r="J45" s="335"/>
      <c r="K45" s="317"/>
      <c r="L45" s="317"/>
    </row>
    <row r="46" spans="1:12" s="321" customFormat="1" ht="25.15" hidden="1" customHeight="1" x14ac:dyDescent="0.25">
      <c r="A46" s="852" t="s">
        <v>730</v>
      </c>
      <c r="B46" s="852"/>
      <c r="C46" s="852"/>
      <c r="D46" s="852"/>
      <c r="E46" s="852"/>
      <c r="F46" s="852"/>
      <c r="G46" s="852"/>
      <c r="H46" s="852"/>
      <c r="I46" s="852"/>
      <c r="J46" s="852"/>
      <c r="K46" s="852"/>
      <c r="L46" s="852"/>
    </row>
    <row r="47" spans="1:12" s="321" customFormat="1" ht="30" hidden="1" customHeight="1" x14ac:dyDescent="0.25">
      <c r="A47" s="852" t="s">
        <v>731</v>
      </c>
      <c r="B47" s="852"/>
      <c r="C47" s="852"/>
      <c r="D47" s="852"/>
      <c r="E47" s="852"/>
      <c r="F47" s="852"/>
      <c r="G47" s="852"/>
      <c r="H47" s="852"/>
      <c r="I47" s="852"/>
      <c r="J47" s="852"/>
      <c r="K47" s="852"/>
      <c r="L47" s="852"/>
    </row>
    <row r="48" spans="1:12" s="321" customFormat="1" ht="31.9" hidden="1" customHeight="1" x14ac:dyDescent="0.25">
      <c r="A48" s="852" t="s">
        <v>732</v>
      </c>
      <c r="B48" s="852"/>
      <c r="C48" s="852"/>
      <c r="D48" s="852"/>
      <c r="E48" s="852"/>
      <c r="F48" s="852"/>
      <c r="G48" s="852"/>
      <c r="H48" s="852"/>
      <c r="I48" s="852"/>
      <c r="J48" s="852"/>
      <c r="K48" s="852"/>
      <c r="L48" s="852"/>
    </row>
    <row r="49" spans="1:12" ht="30" customHeight="1" x14ac:dyDescent="0.25">
      <c r="A49" s="78"/>
      <c r="B49" s="78"/>
      <c r="C49" s="78"/>
      <c r="D49" s="78"/>
      <c r="E49" s="78"/>
      <c r="F49" s="78"/>
      <c r="G49" s="78"/>
      <c r="H49" s="133"/>
      <c r="I49" s="78"/>
      <c r="J49" s="78"/>
      <c r="K49" s="78"/>
      <c r="L49" s="78"/>
    </row>
    <row r="50" spans="1:12" ht="22.5" customHeight="1" x14ac:dyDescent="0.25">
      <c r="A50" s="829" t="s">
        <v>789</v>
      </c>
      <c r="B50" s="830"/>
      <c r="C50" s="830"/>
      <c r="D50" s="830"/>
      <c r="E50" s="830"/>
      <c r="F50" s="830"/>
      <c r="G50" s="830"/>
      <c r="H50" s="830"/>
      <c r="I50" s="830"/>
      <c r="J50" s="830"/>
      <c r="K50" s="830"/>
      <c r="L50" s="831"/>
    </row>
    <row r="51" spans="1:12" ht="19.5" customHeight="1" x14ac:dyDescent="0.25">
      <c r="A51" s="78" t="s">
        <v>543</v>
      </c>
      <c r="B51" s="79"/>
      <c r="C51" s="79"/>
      <c r="D51" s="79"/>
      <c r="E51" s="79"/>
      <c r="F51" s="79"/>
      <c r="G51" s="170"/>
      <c r="H51" s="170"/>
      <c r="I51" s="170"/>
      <c r="J51" s="170"/>
      <c r="K51" s="883">
        <v>0.72499999999999998</v>
      </c>
      <c r="L51" s="208" t="s">
        <v>113</v>
      </c>
    </row>
    <row r="52" spans="1:12" ht="15.6" hidden="1" customHeight="1" x14ac:dyDescent="0.25">
      <c r="A52" s="854" t="s">
        <v>544</v>
      </c>
      <c r="B52" s="854"/>
      <c r="C52" s="854"/>
      <c r="D52" s="854"/>
      <c r="E52" s="854"/>
      <c r="F52" s="854"/>
      <c r="G52" s="854"/>
      <c r="H52" s="854"/>
      <c r="I52" s="854"/>
      <c r="J52" s="854"/>
      <c r="K52" s="854"/>
      <c r="L52" s="854"/>
    </row>
    <row r="53" spans="1:12" ht="30" customHeight="1" x14ac:dyDescent="0.25">
      <c r="A53" s="78"/>
      <c r="B53" s="78"/>
      <c r="C53" s="78"/>
      <c r="D53" s="78"/>
      <c r="E53" s="78"/>
      <c r="F53" s="78"/>
      <c r="G53" s="78"/>
      <c r="H53" s="133"/>
      <c r="I53" s="78"/>
      <c r="J53" s="78"/>
      <c r="K53" s="78"/>
      <c r="L53" s="78"/>
    </row>
    <row r="54" spans="1:12" ht="22.5" customHeight="1" x14ac:dyDescent="0.25">
      <c r="A54" s="829" t="s">
        <v>545</v>
      </c>
      <c r="B54" s="830"/>
      <c r="C54" s="830"/>
      <c r="D54" s="830"/>
      <c r="E54" s="830"/>
      <c r="F54" s="830"/>
      <c r="G54" s="830"/>
      <c r="H54" s="830"/>
      <c r="I54" s="830"/>
      <c r="J54" s="830"/>
      <c r="K54" s="830"/>
      <c r="L54" s="831"/>
    </row>
    <row r="55" spans="1:12" ht="38.25" customHeight="1" x14ac:dyDescent="0.25">
      <c r="A55" s="279"/>
      <c r="B55" s="280" t="s">
        <v>546</v>
      </c>
      <c r="C55" s="128"/>
      <c r="D55" s="281"/>
      <c r="E55" s="279"/>
      <c r="F55" s="855" t="s">
        <v>300</v>
      </c>
      <c r="G55" s="855"/>
      <c r="H55" s="855"/>
      <c r="I55" s="855"/>
      <c r="J55" s="855"/>
      <c r="K55" s="855"/>
      <c r="L55" s="855"/>
    </row>
    <row r="56" spans="1:12" ht="38.25" customHeight="1" x14ac:dyDescent="0.25">
      <c r="A56" s="171"/>
      <c r="B56" s="298" t="s">
        <v>298</v>
      </c>
      <c r="C56" s="128"/>
      <c r="D56" s="171"/>
      <c r="E56" s="171"/>
      <c r="F56" s="837" t="s">
        <v>301</v>
      </c>
      <c r="G56" s="837"/>
      <c r="H56" s="837"/>
      <c r="I56" s="837"/>
      <c r="J56" s="837"/>
      <c r="K56" s="837"/>
      <c r="L56" s="837"/>
    </row>
    <row r="57" spans="1:12" ht="38.25" customHeight="1" x14ac:dyDescent="0.25">
      <c r="A57" s="139"/>
      <c r="B57" s="298" t="s">
        <v>77</v>
      </c>
      <c r="C57" s="128"/>
      <c r="D57" s="139"/>
      <c r="E57" s="139"/>
      <c r="F57" s="856" t="s">
        <v>302</v>
      </c>
      <c r="G57" s="856"/>
      <c r="H57" s="856"/>
      <c r="I57" s="856"/>
      <c r="J57" s="856"/>
      <c r="K57" s="856"/>
      <c r="L57" s="856"/>
    </row>
    <row r="58" spans="1:12" ht="38.25" customHeight="1" x14ac:dyDescent="0.25">
      <c r="A58" s="171"/>
      <c r="B58" s="298" t="s">
        <v>299</v>
      </c>
      <c r="C58" s="354"/>
      <c r="D58" s="171"/>
      <c r="E58" s="171"/>
      <c r="F58" s="837" t="s">
        <v>303</v>
      </c>
      <c r="G58" s="837"/>
      <c r="H58" s="837"/>
      <c r="I58" s="837"/>
      <c r="J58" s="837"/>
      <c r="K58" s="837"/>
      <c r="L58" s="837"/>
    </row>
    <row r="59" spans="1:12" ht="38.25" customHeight="1" x14ac:dyDescent="0.25">
      <c r="A59" s="170"/>
      <c r="B59" s="365" t="s">
        <v>547</v>
      </c>
      <c r="C59" s="78"/>
      <c r="D59" s="170"/>
      <c r="E59" s="170"/>
      <c r="F59" s="853" t="s">
        <v>548</v>
      </c>
      <c r="G59" s="853"/>
      <c r="H59" s="853"/>
      <c r="I59" s="853"/>
      <c r="J59" s="853"/>
      <c r="K59" s="853"/>
      <c r="L59" s="853"/>
    </row>
    <row r="60" spans="1:12" ht="16.899999999999999" customHeight="1" x14ac:dyDescent="0.25">
      <c r="A60" s="170"/>
      <c r="B60" s="170"/>
      <c r="C60" s="170"/>
      <c r="D60" s="170"/>
      <c r="E60" s="170"/>
      <c r="F60" s="170"/>
      <c r="G60" s="170"/>
      <c r="H60" s="170"/>
      <c r="I60" s="170"/>
      <c r="J60" s="170"/>
      <c r="K60" s="170"/>
      <c r="L60" s="170"/>
    </row>
    <row r="61" spans="1:12" ht="13.9" customHeight="1" x14ac:dyDescent="0.25">
      <c r="A61" s="80"/>
      <c r="B61" s="80"/>
      <c r="C61" s="80"/>
      <c r="D61" s="80"/>
      <c r="E61" s="80"/>
      <c r="F61" s="80"/>
      <c r="G61" s="80"/>
      <c r="H61" s="80"/>
      <c r="I61" s="78"/>
      <c r="J61" s="80"/>
      <c r="K61" s="282" t="s">
        <v>790</v>
      </c>
      <c r="L61" s="276"/>
    </row>
  </sheetData>
  <sheetProtection algorithmName="SHA-512" hashValue="sWrpX0SFBQdCuH046PVTB+U0pC8wld6Qf5x+BeJBFWi4Z3UNidwhaeagYpvuldsNwJ5UobRRddgJs/kafJ9Jbw==" saltValue="xfi6Dl+tLwSJsamFJrh5Tg==" spinCount="100000" sheet="1" objects="1" scenarios="1"/>
  <mergeCells count="71">
    <mergeCell ref="A31:L31"/>
    <mergeCell ref="J21:L21"/>
    <mergeCell ref="A27:L27"/>
    <mergeCell ref="A28:L28"/>
    <mergeCell ref="A29:L29"/>
    <mergeCell ref="A30:L30"/>
    <mergeCell ref="F21:H21"/>
    <mergeCell ref="F20:H20"/>
    <mergeCell ref="F19:H19"/>
    <mergeCell ref="K18:L18"/>
    <mergeCell ref="J19:L19"/>
    <mergeCell ref="J20:L20"/>
    <mergeCell ref="F59:L59"/>
    <mergeCell ref="A52:L52"/>
    <mergeCell ref="A54:L54"/>
    <mergeCell ref="F55:L55"/>
    <mergeCell ref="F56:L56"/>
    <mergeCell ref="F57:L57"/>
    <mergeCell ref="F58:L58"/>
    <mergeCell ref="A50:L50"/>
    <mergeCell ref="C39:D39"/>
    <mergeCell ref="E39:F39"/>
    <mergeCell ref="G39:H39"/>
    <mergeCell ref="I39:J39"/>
    <mergeCell ref="C40:D40"/>
    <mergeCell ref="E40:F40"/>
    <mergeCell ref="G40:H40"/>
    <mergeCell ref="I40:J40"/>
    <mergeCell ref="C42:J42"/>
    <mergeCell ref="C43:J43"/>
    <mergeCell ref="A46:L46"/>
    <mergeCell ref="A47:L47"/>
    <mergeCell ref="A48:L48"/>
    <mergeCell ref="C37:D37"/>
    <mergeCell ref="E37:F37"/>
    <mergeCell ref="G37:H37"/>
    <mergeCell ref="I37:J37"/>
    <mergeCell ref="C38:D38"/>
    <mergeCell ref="E38:F38"/>
    <mergeCell ref="G38:H38"/>
    <mergeCell ref="I38:J38"/>
    <mergeCell ref="E34:F34"/>
    <mergeCell ref="G34:H34"/>
    <mergeCell ref="I34:J34"/>
    <mergeCell ref="E35:F35"/>
    <mergeCell ref="C36:D36"/>
    <mergeCell ref="E36:F36"/>
    <mergeCell ref="G36:H36"/>
    <mergeCell ref="I36:J36"/>
    <mergeCell ref="A32:L32"/>
    <mergeCell ref="K9:L9"/>
    <mergeCell ref="K10:L10"/>
    <mergeCell ref="K11:L11"/>
    <mergeCell ref="K12:L12"/>
    <mergeCell ref="K13:L13"/>
    <mergeCell ref="K14:L14"/>
    <mergeCell ref="K15:L15"/>
    <mergeCell ref="A17:L17"/>
    <mergeCell ref="K22:L22"/>
    <mergeCell ref="K24:L24"/>
    <mergeCell ref="K25:L25"/>
    <mergeCell ref="A18:C18"/>
    <mergeCell ref="A19:C19"/>
    <mergeCell ref="A20:C20"/>
    <mergeCell ref="E18:I18"/>
    <mergeCell ref="K8:L8"/>
    <mergeCell ref="A1:L1"/>
    <mergeCell ref="A3:L3"/>
    <mergeCell ref="K4:L4"/>
    <mergeCell ref="K6:L6"/>
    <mergeCell ref="K7:L7"/>
  </mergeCells>
  <hyperlinks>
    <hyperlink ref="A28:L28" r:id="rId1" display="General Services Administration " xr:uid="{1842B5B3-8096-401E-B67A-81AF8A40B0A6}"/>
  </hyperlinks>
  <printOptions horizontalCentered="1"/>
  <pageMargins left="0.7" right="0.7" top="0.75" bottom="0.75" header="0.3" footer="0.3"/>
  <pageSetup scale="90" orientation="portrait" r:id="rId2"/>
  <headerFooter>
    <oddFooter>&amp;L&amp;"Arial,Regular"&amp;8UNC Charlotte - Version 1.01.2026&amp;C&amp;"Arial,Regular"&amp;9RATES&amp;R&amp;"Arial,Regular"&amp;8TRAVEL-RELATED CODES &amp; RATES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9BCC-1E05-42D7-BCC8-47F67DAA3A10}">
  <sheetPr>
    <tabColor theme="1" tint="0.499984740745262"/>
    <pageSetUpPr fitToPage="1"/>
  </sheetPr>
  <dimension ref="A1:F106"/>
  <sheetViews>
    <sheetView showGridLines="0" zoomScale="130" zoomScaleNormal="130" workbookViewId="0">
      <selection sqref="A1:E1"/>
    </sheetView>
  </sheetViews>
  <sheetFormatPr defaultColWidth="0" defaultRowHeight="15" zeroHeight="1" x14ac:dyDescent="0.25"/>
  <cols>
    <col min="1" max="1" width="24.42578125" customWidth="1"/>
    <col min="2" max="4" width="15.7109375" customWidth="1"/>
    <col min="5" max="5" width="17.7109375" customWidth="1"/>
    <col min="6" max="6" width="8.85546875" customWidth="1"/>
    <col min="7" max="7" width="8.85546875" hidden="1" customWidth="1"/>
    <col min="8" max="16384" width="8.85546875" hidden="1"/>
  </cols>
  <sheetData>
    <row r="1" spans="1:5" ht="53.45" customHeight="1" x14ac:dyDescent="0.25">
      <c r="A1" s="874" t="s">
        <v>717</v>
      </c>
      <c r="B1" s="875"/>
      <c r="C1" s="875"/>
      <c r="D1" s="875"/>
      <c r="E1" s="875"/>
    </row>
    <row r="2" spans="1:5" ht="25.15" customHeight="1" x14ac:dyDescent="0.25">
      <c r="A2" s="876" t="s">
        <v>558</v>
      </c>
      <c r="B2" s="876"/>
      <c r="C2" s="876"/>
      <c r="D2" s="876"/>
      <c r="E2" s="876"/>
    </row>
    <row r="3" spans="1:5" ht="25.15" customHeight="1" x14ac:dyDescent="0.25">
      <c r="A3" s="310" t="s">
        <v>13</v>
      </c>
      <c r="B3" s="311" t="s">
        <v>108</v>
      </c>
      <c r="C3" s="311" t="s">
        <v>257</v>
      </c>
      <c r="D3" s="311" t="s">
        <v>110</v>
      </c>
      <c r="E3" s="311" t="s">
        <v>112</v>
      </c>
    </row>
    <row r="4" spans="1:5" ht="25.15" customHeight="1" x14ac:dyDescent="0.25">
      <c r="A4" s="307" t="s">
        <v>560</v>
      </c>
      <c r="B4" s="308">
        <v>13</v>
      </c>
      <c r="C4" s="308">
        <v>14</v>
      </c>
      <c r="D4" s="308">
        <v>23</v>
      </c>
      <c r="E4" s="308">
        <v>50</v>
      </c>
    </row>
    <row r="5" spans="1:5" ht="25.15" customHeight="1" x14ac:dyDescent="0.25">
      <c r="A5" s="307" t="s">
        <v>552</v>
      </c>
      <c r="B5" s="308">
        <v>15</v>
      </c>
      <c r="C5" s="308">
        <v>17</v>
      </c>
      <c r="D5" s="308">
        <v>28</v>
      </c>
      <c r="E5" s="308">
        <v>60</v>
      </c>
    </row>
    <row r="6" spans="1:5" ht="25.15" customHeight="1" x14ac:dyDescent="0.25">
      <c r="A6" s="307" t="s">
        <v>559</v>
      </c>
      <c r="B6" s="308">
        <v>17</v>
      </c>
      <c r="C6" s="308">
        <v>19</v>
      </c>
      <c r="D6" s="308">
        <v>34</v>
      </c>
      <c r="E6" s="308">
        <v>70</v>
      </c>
    </row>
    <row r="7" spans="1:5" ht="31.9" customHeight="1" x14ac:dyDescent="0.25">
      <c r="A7" s="877" t="s">
        <v>561</v>
      </c>
      <c r="B7" s="877"/>
      <c r="C7" s="877"/>
      <c r="D7" s="877"/>
      <c r="E7" s="877"/>
    </row>
    <row r="8" spans="1:5" ht="25.15" customHeight="1" x14ac:dyDescent="0.25">
      <c r="A8" s="870" t="s">
        <v>560</v>
      </c>
      <c r="B8" s="870"/>
      <c r="C8" s="870"/>
      <c r="D8" s="870"/>
      <c r="E8" s="870"/>
    </row>
    <row r="9" spans="1:5" ht="25.15" customHeight="1" x14ac:dyDescent="0.25">
      <c r="A9" s="310" t="s">
        <v>562</v>
      </c>
      <c r="B9" s="871" t="s">
        <v>563</v>
      </c>
      <c r="C9" s="872"/>
      <c r="D9" s="872"/>
      <c r="E9" s="873"/>
    </row>
    <row r="10" spans="1:5" ht="25.15" customHeight="1" x14ac:dyDescent="0.25">
      <c r="A10" s="307" t="s">
        <v>564</v>
      </c>
      <c r="B10" s="866" t="s">
        <v>565</v>
      </c>
      <c r="C10" s="866"/>
      <c r="D10" s="866"/>
      <c r="E10" s="866"/>
    </row>
    <row r="11" spans="1:5" ht="25.15" customHeight="1" x14ac:dyDescent="0.25">
      <c r="A11" s="307" t="s">
        <v>566</v>
      </c>
      <c r="B11" s="866" t="s">
        <v>567</v>
      </c>
      <c r="C11" s="866"/>
      <c r="D11" s="866"/>
      <c r="E11" s="866"/>
    </row>
    <row r="12" spans="1:5" x14ac:dyDescent="0.25"/>
    <row r="13" spans="1:5" ht="25.15" customHeight="1" x14ac:dyDescent="0.25">
      <c r="A13" s="870" t="s">
        <v>568</v>
      </c>
      <c r="B13" s="870"/>
      <c r="C13" s="870"/>
      <c r="D13" s="870"/>
      <c r="E13" s="870"/>
    </row>
    <row r="14" spans="1:5" ht="25.15" customHeight="1" x14ac:dyDescent="0.25">
      <c r="A14" s="310" t="s">
        <v>562</v>
      </c>
      <c r="B14" s="871" t="s">
        <v>563</v>
      </c>
      <c r="C14" s="872"/>
      <c r="D14" s="872"/>
      <c r="E14" s="873"/>
    </row>
    <row r="15" spans="1:5" ht="25.15" customHeight="1" x14ac:dyDescent="0.25">
      <c r="A15" s="307" t="s">
        <v>569</v>
      </c>
      <c r="B15" s="866" t="s">
        <v>639</v>
      </c>
      <c r="C15" s="866"/>
      <c r="D15" s="866"/>
      <c r="E15" s="866"/>
    </row>
    <row r="16" spans="1:5" ht="25.15" customHeight="1" x14ac:dyDescent="0.25">
      <c r="A16" s="307" t="s">
        <v>570</v>
      </c>
      <c r="B16" s="866" t="s">
        <v>640</v>
      </c>
      <c r="C16" s="866"/>
      <c r="D16" s="866"/>
      <c r="E16" s="866"/>
    </row>
    <row r="17" spans="1:5" ht="25.15" customHeight="1" x14ac:dyDescent="0.25">
      <c r="A17" s="307" t="s">
        <v>571</v>
      </c>
      <c r="B17" s="866" t="s">
        <v>572</v>
      </c>
      <c r="C17" s="866"/>
      <c r="D17" s="866"/>
      <c r="E17" s="866"/>
    </row>
    <row r="18" spans="1:5" ht="52.15" customHeight="1" x14ac:dyDescent="0.25">
      <c r="A18" s="307" t="s">
        <v>573</v>
      </c>
      <c r="B18" s="866" t="s">
        <v>641</v>
      </c>
      <c r="C18" s="866"/>
      <c r="D18" s="866"/>
      <c r="E18" s="866"/>
    </row>
    <row r="19" spans="1:5" ht="33" customHeight="1" x14ac:dyDescent="0.25">
      <c r="A19" s="307" t="s">
        <v>574</v>
      </c>
      <c r="B19" s="866" t="s">
        <v>699</v>
      </c>
      <c r="C19" s="866"/>
      <c r="D19" s="866"/>
      <c r="E19" s="866"/>
    </row>
    <row r="20" spans="1:5" ht="33" customHeight="1" x14ac:dyDescent="0.25">
      <c r="A20" s="307" t="s">
        <v>575</v>
      </c>
      <c r="B20" s="866" t="s">
        <v>700</v>
      </c>
      <c r="C20" s="866"/>
      <c r="D20" s="866"/>
      <c r="E20" s="866"/>
    </row>
    <row r="21" spans="1:5" ht="25.15" customHeight="1" x14ac:dyDescent="0.25">
      <c r="A21" s="307" t="s">
        <v>642</v>
      </c>
      <c r="B21" s="866" t="s">
        <v>643</v>
      </c>
      <c r="C21" s="866"/>
      <c r="D21" s="866"/>
      <c r="E21" s="866"/>
    </row>
    <row r="22" spans="1:5" ht="82.9" customHeight="1" x14ac:dyDescent="0.25">
      <c r="A22" s="307" t="s">
        <v>576</v>
      </c>
      <c r="B22" s="866" t="s">
        <v>644</v>
      </c>
      <c r="C22" s="866"/>
      <c r="D22" s="866"/>
      <c r="E22" s="866"/>
    </row>
    <row r="23" spans="1:5" ht="25.15" customHeight="1" x14ac:dyDescent="0.25">
      <c r="A23" s="307" t="s">
        <v>577</v>
      </c>
      <c r="B23" s="866" t="s">
        <v>645</v>
      </c>
      <c r="C23" s="866"/>
      <c r="D23" s="866"/>
      <c r="E23" s="866"/>
    </row>
    <row r="24" spans="1:5" ht="25.15" customHeight="1" x14ac:dyDescent="0.25">
      <c r="A24" s="307" t="s">
        <v>578</v>
      </c>
      <c r="B24" s="866" t="s">
        <v>646</v>
      </c>
      <c r="C24" s="866"/>
      <c r="D24" s="866"/>
      <c r="E24" s="866"/>
    </row>
    <row r="25" spans="1:5" ht="33" customHeight="1" x14ac:dyDescent="0.25">
      <c r="A25" s="307" t="s">
        <v>579</v>
      </c>
      <c r="B25" s="866" t="s">
        <v>647</v>
      </c>
      <c r="C25" s="866"/>
      <c r="D25" s="866"/>
      <c r="E25" s="866"/>
    </row>
    <row r="26" spans="1:5" ht="33" customHeight="1" x14ac:dyDescent="0.25">
      <c r="A26" s="307" t="s">
        <v>580</v>
      </c>
      <c r="B26" s="866" t="s">
        <v>707</v>
      </c>
      <c r="C26" s="866"/>
      <c r="D26" s="866"/>
      <c r="E26" s="866"/>
    </row>
    <row r="27" spans="1:5" ht="25.15" customHeight="1" x14ac:dyDescent="0.25">
      <c r="A27" s="307" t="s">
        <v>581</v>
      </c>
      <c r="B27" s="866" t="s">
        <v>649</v>
      </c>
      <c r="C27" s="866"/>
      <c r="D27" s="866"/>
      <c r="E27" s="866"/>
    </row>
    <row r="28" spans="1:5" ht="25.15" customHeight="1" x14ac:dyDescent="0.25">
      <c r="A28" s="307" t="s">
        <v>582</v>
      </c>
      <c r="B28" s="866" t="s">
        <v>708</v>
      </c>
      <c r="C28" s="866"/>
      <c r="D28" s="866"/>
      <c r="E28" s="866"/>
    </row>
    <row r="29" spans="1:5" ht="25.15" customHeight="1" x14ac:dyDescent="0.25">
      <c r="A29" s="307" t="s">
        <v>625</v>
      </c>
      <c r="B29" s="866" t="s">
        <v>650</v>
      </c>
      <c r="C29" s="866"/>
      <c r="D29" s="866"/>
      <c r="E29" s="866"/>
    </row>
    <row r="30" spans="1:5" ht="25.15" customHeight="1" x14ac:dyDescent="0.25">
      <c r="A30" s="307" t="s">
        <v>584</v>
      </c>
      <c r="B30" s="866" t="s">
        <v>709</v>
      </c>
      <c r="C30" s="866"/>
      <c r="D30" s="866"/>
      <c r="E30" s="866"/>
    </row>
    <row r="31" spans="1:5" ht="25.15" customHeight="1" x14ac:dyDescent="0.25">
      <c r="A31" s="307" t="s">
        <v>588</v>
      </c>
      <c r="B31" s="866" t="s">
        <v>653</v>
      </c>
      <c r="C31" s="866"/>
      <c r="D31" s="866"/>
      <c r="E31" s="866"/>
    </row>
    <row r="32" spans="1:5" ht="49.15" customHeight="1" x14ac:dyDescent="0.25">
      <c r="A32" s="307" t="s">
        <v>587</v>
      </c>
      <c r="B32" s="866" t="s">
        <v>710</v>
      </c>
      <c r="C32" s="866"/>
      <c r="D32" s="866"/>
      <c r="E32" s="866"/>
    </row>
    <row r="33" spans="1:5" ht="33" customHeight="1" x14ac:dyDescent="0.25">
      <c r="A33" s="307" t="s">
        <v>586</v>
      </c>
      <c r="B33" s="866" t="s">
        <v>651</v>
      </c>
      <c r="C33" s="866"/>
      <c r="D33" s="866"/>
      <c r="E33" s="866"/>
    </row>
    <row r="34" spans="1:5" ht="50.45" customHeight="1" x14ac:dyDescent="0.25">
      <c r="A34" s="307" t="s">
        <v>589</v>
      </c>
      <c r="B34" s="866" t="s">
        <v>711</v>
      </c>
      <c r="C34" s="866"/>
      <c r="D34" s="866"/>
      <c r="E34" s="866"/>
    </row>
    <row r="35" spans="1:5" ht="25.15" customHeight="1" x14ac:dyDescent="0.25">
      <c r="A35" s="307" t="s">
        <v>590</v>
      </c>
      <c r="B35" s="866" t="s">
        <v>692</v>
      </c>
      <c r="C35" s="866"/>
      <c r="D35" s="866"/>
      <c r="E35" s="866"/>
    </row>
    <row r="36" spans="1:5" ht="25.15" customHeight="1" x14ac:dyDescent="0.25">
      <c r="A36" s="307" t="s">
        <v>593</v>
      </c>
      <c r="B36" s="866" t="s">
        <v>594</v>
      </c>
      <c r="C36" s="866"/>
      <c r="D36" s="866"/>
      <c r="E36" s="866"/>
    </row>
    <row r="37" spans="1:5" ht="25.15" customHeight="1" x14ac:dyDescent="0.25">
      <c r="A37" s="307" t="s">
        <v>591</v>
      </c>
      <c r="B37" s="866" t="s">
        <v>592</v>
      </c>
      <c r="C37" s="866"/>
      <c r="D37" s="866"/>
      <c r="E37" s="866"/>
    </row>
    <row r="38" spans="1:5" ht="25.15" customHeight="1" x14ac:dyDescent="0.25">
      <c r="A38" s="307" t="s">
        <v>595</v>
      </c>
      <c r="B38" s="866" t="s">
        <v>656</v>
      </c>
      <c r="C38" s="866"/>
      <c r="D38" s="866"/>
      <c r="E38" s="866"/>
    </row>
    <row r="39" spans="1:5" ht="25.15" customHeight="1" x14ac:dyDescent="0.25">
      <c r="A39" s="307" t="s">
        <v>596</v>
      </c>
      <c r="B39" s="866" t="s">
        <v>597</v>
      </c>
      <c r="C39" s="866"/>
      <c r="D39" s="866"/>
      <c r="E39" s="866"/>
    </row>
    <row r="40" spans="1:5" ht="25.15" customHeight="1" x14ac:dyDescent="0.25">
      <c r="A40" s="307" t="s">
        <v>602</v>
      </c>
      <c r="B40" s="866" t="s">
        <v>603</v>
      </c>
      <c r="C40" s="866"/>
      <c r="D40" s="866"/>
      <c r="E40" s="866"/>
    </row>
    <row r="41" spans="1:5" ht="25.15" customHeight="1" x14ac:dyDescent="0.25">
      <c r="A41" s="307" t="s">
        <v>598</v>
      </c>
      <c r="B41" s="866" t="s">
        <v>657</v>
      </c>
      <c r="C41" s="866"/>
      <c r="D41" s="866"/>
      <c r="E41" s="866"/>
    </row>
    <row r="42" spans="1:5" ht="50.45" customHeight="1" x14ac:dyDescent="0.25">
      <c r="A42" s="307" t="s">
        <v>599</v>
      </c>
      <c r="B42" s="866" t="s">
        <v>600</v>
      </c>
      <c r="C42" s="866"/>
      <c r="D42" s="866"/>
      <c r="E42" s="866"/>
    </row>
    <row r="43" spans="1:5" ht="25.15" customHeight="1" x14ac:dyDescent="0.25">
      <c r="A43" s="307" t="s">
        <v>601</v>
      </c>
      <c r="B43" s="866" t="s">
        <v>658</v>
      </c>
      <c r="C43" s="866"/>
      <c r="D43" s="866"/>
      <c r="E43" s="866"/>
    </row>
    <row r="44" spans="1:5" ht="61.9" customHeight="1" x14ac:dyDescent="0.25">
      <c r="A44" s="307" t="s">
        <v>604</v>
      </c>
      <c r="B44" s="866" t="s">
        <v>705</v>
      </c>
      <c r="C44" s="866"/>
      <c r="D44" s="866"/>
      <c r="E44" s="866"/>
    </row>
    <row r="45" spans="1:5" ht="25.15" customHeight="1" x14ac:dyDescent="0.25">
      <c r="A45" s="307" t="s">
        <v>605</v>
      </c>
      <c r="B45" s="866" t="s">
        <v>712</v>
      </c>
      <c r="C45" s="866"/>
      <c r="D45" s="866"/>
      <c r="E45" s="866"/>
    </row>
    <row r="46" spans="1:5" ht="25.15" customHeight="1" x14ac:dyDescent="0.25">
      <c r="A46" s="307" t="s">
        <v>606</v>
      </c>
      <c r="B46" s="866" t="s">
        <v>607</v>
      </c>
      <c r="C46" s="866"/>
      <c r="D46" s="866"/>
      <c r="E46" s="866"/>
    </row>
    <row r="47" spans="1:5" ht="30" customHeight="1" x14ac:dyDescent="0.25">
      <c r="A47" s="307" t="s">
        <v>608</v>
      </c>
      <c r="B47" s="866" t="s">
        <v>660</v>
      </c>
      <c r="C47" s="866"/>
      <c r="D47" s="866"/>
      <c r="E47" s="866"/>
    </row>
    <row r="48" spans="1:5" ht="53.45" customHeight="1" x14ac:dyDescent="0.25">
      <c r="A48" s="307" t="s">
        <v>609</v>
      </c>
      <c r="B48" s="866" t="s">
        <v>661</v>
      </c>
      <c r="C48" s="866"/>
      <c r="D48" s="866"/>
      <c r="E48" s="866"/>
    </row>
    <row r="49" spans="1:5" ht="33" customHeight="1" x14ac:dyDescent="0.25">
      <c r="A49" s="307" t="s">
        <v>610</v>
      </c>
      <c r="B49" s="866" t="s">
        <v>611</v>
      </c>
      <c r="C49" s="866"/>
      <c r="D49" s="866"/>
      <c r="E49" s="866"/>
    </row>
    <row r="50" spans="1:5" ht="25.15" customHeight="1" x14ac:dyDescent="0.25">
      <c r="A50" s="307" t="s">
        <v>612</v>
      </c>
      <c r="B50" s="866" t="s">
        <v>613</v>
      </c>
      <c r="C50" s="866"/>
      <c r="D50" s="866"/>
      <c r="E50" s="866"/>
    </row>
    <row r="51" spans="1:5" ht="25.15" customHeight="1" x14ac:dyDescent="0.25">
      <c r="A51" s="307" t="s">
        <v>614</v>
      </c>
      <c r="B51" s="866" t="s">
        <v>662</v>
      </c>
      <c r="C51" s="866"/>
      <c r="D51" s="866"/>
      <c r="E51" s="866"/>
    </row>
    <row r="52" spans="1:5" ht="25.15" customHeight="1" x14ac:dyDescent="0.25">
      <c r="A52" s="307" t="s">
        <v>615</v>
      </c>
      <c r="B52" s="866" t="s">
        <v>663</v>
      </c>
      <c r="C52" s="866"/>
      <c r="D52" s="866"/>
      <c r="E52" s="866"/>
    </row>
    <row r="53" spans="1:5" ht="52.15" customHeight="1" x14ac:dyDescent="0.25">
      <c r="A53" s="307" t="s">
        <v>616</v>
      </c>
      <c r="B53" s="866" t="s">
        <v>713</v>
      </c>
      <c r="C53" s="866"/>
      <c r="D53" s="866"/>
      <c r="E53" s="866"/>
    </row>
    <row r="54" spans="1:5" ht="25.35" customHeight="1" x14ac:dyDescent="0.25">
      <c r="A54" s="307" t="s">
        <v>630</v>
      </c>
      <c r="B54" s="866" t="s">
        <v>706</v>
      </c>
      <c r="C54" s="866"/>
      <c r="D54" s="866"/>
      <c r="E54" s="866"/>
    </row>
    <row r="55" spans="1:5" ht="25.15" customHeight="1" x14ac:dyDescent="0.25">
      <c r="A55" s="307" t="s">
        <v>618</v>
      </c>
      <c r="B55" s="866" t="s">
        <v>665</v>
      </c>
      <c r="C55" s="866"/>
      <c r="D55" s="866"/>
      <c r="E55" s="866"/>
    </row>
    <row r="56" spans="1:5" ht="31.15" customHeight="1" x14ac:dyDescent="0.25">
      <c r="A56" s="307" t="s">
        <v>617</v>
      </c>
      <c r="B56" s="866" t="s">
        <v>664</v>
      </c>
      <c r="C56" s="866"/>
      <c r="D56" s="866"/>
      <c r="E56" s="866"/>
    </row>
    <row r="57" spans="1:5" ht="25.15" customHeight="1" x14ac:dyDescent="0.25">
      <c r="A57" s="307" t="s">
        <v>619</v>
      </c>
      <c r="B57" s="866" t="s">
        <v>666</v>
      </c>
      <c r="C57" s="866"/>
      <c r="D57" s="866"/>
      <c r="E57" s="866"/>
    </row>
    <row r="58" spans="1:5" ht="25.15" customHeight="1" x14ac:dyDescent="0.25">
      <c r="A58" s="307" t="s">
        <v>667</v>
      </c>
      <c r="B58" s="866" t="s">
        <v>629</v>
      </c>
      <c r="C58" s="866"/>
      <c r="D58" s="866"/>
      <c r="E58" s="866"/>
    </row>
    <row r="59" spans="1:5" ht="25.15" customHeight="1" x14ac:dyDescent="0.25">
      <c r="A59" s="307" t="s">
        <v>620</v>
      </c>
      <c r="B59" s="866" t="s">
        <v>714</v>
      </c>
      <c r="C59" s="866"/>
      <c r="D59" s="866"/>
      <c r="E59" s="866"/>
    </row>
    <row r="60" spans="1:5" ht="25.15" customHeight="1" x14ac:dyDescent="0.25">
      <c r="A60" s="307" t="s">
        <v>621</v>
      </c>
      <c r="B60" s="866" t="s">
        <v>702</v>
      </c>
      <c r="C60" s="866"/>
      <c r="D60" s="866"/>
      <c r="E60" s="866"/>
    </row>
    <row r="61" spans="1:5" x14ac:dyDescent="0.25"/>
    <row r="62" spans="1:5" ht="25.15" customHeight="1" x14ac:dyDescent="0.25">
      <c r="A62" s="870" t="s">
        <v>622</v>
      </c>
      <c r="B62" s="870"/>
      <c r="C62" s="870"/>
      <c r="D62" s="870"/>
      <c r="E62" s="870"/>
    </row>
    <row r="63" spans="1:5" ht="25.15" customHeight="1" x14ac:dyDescent="0.25">
      <c r="A63" s="310" t="s">
        <v>562</v>
      </c>
      <c r="B63" s="871" t="s">
        <v>563</v>
      </c>
      <c r="C63" s="872"/>
      <c r="D63" s="872"/>
      <c r="E63" s="873"/>
    </row>
    <row r="64" spans="1:5" ht="25.15" customHeight="1" x14ac:dyDescent="0.25">
      <c r="A64" s="307" t="s">
        <v>569</v>
      </c>
      <c r="B64" s="866" t="s">
        <v>715</v>
      </c>
      <c r="C64" s="866"/>
      <c r="D64" s="866"/>
      <c r="E64" s="866"/>
    </row>
    <row r="65" spans="1:5" ht="25.15" customHeight="1" x14ac:dyDescent="0.25">
      <c r="A65" s="307" t="s">
        <v>570</v>
      </c>
      <c r="B65" s="866" t="s">
        <v>669</v>
      </c>
      <c r="C65" s="866"/>
      <c r="D65" s="866"/>
      <c r="E65" s="866"/>
    </row>
    <row r="66" spans="1:5" ht="92.45" customHeight="1" x14ac:dyDescent="0.25">
      <c r="A66" s="307" t="s">
        <v>573</v>
      </c>
      <c r="B66" s="866" t="s">
        <v>703</v>
      </c>
      <c r="C66" s="866"/>
      <c r="D66" s="866"/>
      <c r="E66" s="866"/>
    </row>
    <row r="67" spans="1:5" ht="45.75" customHeight="1" x14ac:dyDescent="0.25">
      <c r="A67" s="307" t="s">
        <v>574</v>
      </c>
      <c r="B67" s="866" t="s">
        <v>670</v>
      </c>
      <c r="C67" s="866"/>
      <c r="D67" s="866"/>
      <c r="E67" s="866"/>
    </row>
    <row r="68" spans="1:5" ht="47.25" customHeight="1" x14ac:dyDescent="0.25">
      <c r="A68" s="307" t="s">
        <v>623</v>
      </c>
      <c r="B68" s="866" t="s">
        <v>671</v>
      </c>
      <c r="C68" s="866"/>
      <c r="D68" s="866"/>
      <c r="E68" s="866"/>
    </row>
    <row r="69" spans="1:5" ht="25.15" customHeight="1" x14ac:dyDescent="0.25">
      <c r="A69" s="307" t="s">
        <v>576</v>
      </c>
      <c r="B69" s="866" t="s">
        <v>672</v>
      </c>
      <c r="C69" s="866"/>
      <c r="D69" s="866"/>
      <c r="E69" s="866"/>
    </row>
    <row r="70" spans="1:5" ht="25.15" customHeight="1" x14ac:dyDescent="0.25">
      <c r="A70" s="307" t="s">
        <v>577</v>
      </c>
      <c r="B70" s="866" t="s">
        <v>673</v>
      </c>
      <c r="C70" s="866"/>
      <c r="D70" s="866"/>
      <c r="E70" s="866"/>
    </row>
    <row r="71" spans="1:5" ht="25.15" customHeight="1" x14ac:dyDescent="0.25">
      <c r="A71" s="307" t="s">
        <v>578</v>
      </c>
      <c r="B71" s="866" t="s">
        <v>674</v>
      </c>
      <c r="C71" s="866"/>
      <c r="D71" s="866"/>
      <c r="E71" s="866"/>
    </row>
    <row r="72" spans="1:5" ht="25.15" customHeight="1" x14ac:dyDescent="0.25">
      <c r="A72" s="307" t="s">
        <v>579</v>
      </c>
      <c r="B72" s="866" t="s">
        <v>624</v>
      </c>
      <c r="C72" s="866"/>
      <c r="D72" s="866"/>
      <c r="E72" s="866"/>
    </row>
    <row r="73" spans="1:5" ht="25.15" customHeight="1" x14ac:dyDescent="0.25">
      <c r="A73" s="307" t="s">
        <v>625</v>
      </c>
      <c r="B73" s="866" t="s">
        <v>626</v>
      </c>
      <c r="C73" s="866"/>
      <c r="D73" s="866"/>
      <c r="E73" s="866"/>
    </row>
    <row r="74" spans="1:5" ht="25.15" customHeight="1" x14ac:dyDescent="0.25">
      <c r="A74" s="307" t="s">
        <v>584</v>
      </c>
      <c r="B74" s="866" t="s">
        <v>627</v>
      </c>
      <c r="C74" s="866"/>
      <c r="D74" s="866"/>
      <c r="E74" s="866"/>
    </row>
    <row r="75" spans="1:5" ht="25.15" customHeight="1" x14ac:dyDescent="0.25">
      <c r="A75" s="307" t="s">
        <v>588</v>
      </c>
      <c r="B75" s="866" t="s">
        <v>677</v>
      </c>
      <c r="C75" s="866"/>
      <c r="D75" s="866"/>
      <c r="E75" s="866"/>
    </row>
    <row r="76" spans="1:5" ht="25.15" customHeight="1" x14ac:dyDescent="0.25">
      <c r="A76" s="307" t="s">
        <v>587</v>
      </c>
      <c r="B76" s="866" t="s">
        <v>675</v>
      </c>
      <c r="C76" s="866"/>
      <c r="D76" s="866"/>
      <c r="E76" s="866"/>
    </row>
    <row r="77" spans="1:5" ht="33" customHeight="1" x14ac:dyDescent="0.25">
      <c r="A77" s="307" t="s">
        <v>586</v>
      </c>
      <c r="B77" s="866" t="s">
        <v>676</v>
      </c>
      <c r="C77" s="866"/>
      <c r="D77" s="866"/>
      <c r="E77" s="866"/>
    </row>
    <row r="78" spans="1:5" ht="25.15" customHeight="1" x14ac:dyDescent="0.25">
      <c r="A78" s="307" t="s">
        <v>589</v>
      </c>
      <c r="B78" s="867" t="s">
        <v>678</v>
      </c>
      <c r="C78" s="868"/>
      <c r="D78" s="868"/>
      <c r="E78" s="869"/>
    </row>
    <row r="79" spans="1:5" ht="25.15" customHeight="1" x14ac:dyDescent="0.25">
      <c r="A79" s="307" t="s">
        <v>590</v>
      </c>
      <c r="B79" s="866" t="s">
        <v>679</v>
      </c>
      <c r="C79" s="866"/>
      <c r="D79" s="866"/>
      <c r="E79" s="866"/>
    </row>
    <row r="80" spans="1:5" ht="25.15" customHeight="1" x14ac:dyDescent="0.25">
      <c r="A80" s="307" t="s">
        <v>595</v>
      </c>
      <c r="B80" s="866" t="s">
        <v>680</v>
      </c>
      <c r="C80" s="866"/>
      <c r="D80" s="866"/>
      <c r="E80" s="866"/>
    </row>
    <row r="81" spans="1:5" ht="33" customHeight="1" x14ac:dyDescent="0.25">
      <c r="A81" s="307" t="s">
        <v>604</v>
      </c>
      <c r="B81" s="866" t="s">
        <v>681</v>
      </c>
      <c r="C81" s="866"/>
      <c r="D81" s="866"/>
      <c r="E81" s="866"/>
    </row>
    <row r="82" spans="1:5" ht="25.15" customHeight="1" x14ac:dyDescent="0.25">
      <c r="A82" s="307" t="s">
        <v>605</v>
      </c>
      <c r="B82" s="866" t="s">
        <v>628</v>
      </c>
      <c r="C82" s="866"/>
      <c r="D82" s="866"/>
      <c r="E82" s="866"/>
    </row>
    <row r="83" spans="1:5" ht="25.15" customHeight="1" x14ac:dyDescent="0.25">
      <c r="A83" s="307" t="s">
        <v>608</v>
      </c>
      <c r="B83" s="866" t="s">
        <v>682</v>
      </c>
      <c r="C83" s="866"/>
      <c r="D83" s="866"/>
      <c r="E83" s="866"/>
    </row>
    <row r="84" spans="1:5" ht="25.15" customHeight="1" x14ac:dyDescent="0.25">
      <c r="A84" s="307" t="s">
        <v>609</v>
      </c>
      <c r="B84" s="866" t="s">
        <v>683</v>
      </c>
      <c r="C84" s="866"/>
      <c r="D84" s="866"/>
      <c r="E84" s="866"/>
    </row>
    <row r="85" spans="1:5" ht="25.15" customHeight="1" x14ac:dyDescent="0.25">
      <c r="A85" s="307" t="s">
        <v>612</v>
      </c>
      <c r="B85" s="866" t="s">
        <v>629</v>
      </c>
      <c r="C85" s="866"/>
      <c r="D85" s="866"/>
      <c r="E85" s="866"/>
    </row>
    <row r="86" spans="1:5" ht="25.15" customHeight="1" x14ac:dyDescent="0.25">
      <c r="A86" s="307" t="s">
        <v>614</v>
      </c>
      <c r="B86" s="866" t="s">
        <v>684</v>
      </c>
      <c r="C86" s="866"/>
      <c r="D86" s="866"/>
      <c r="E86" s="866"/>
    </row>
    <row r="87" spans="1:5" ht="25.15" customHeight="1" x14ac:dyDescent="0.25">
      <c r="A87" s="307" t="s">
        <v>615</v>
      </c>
      <c r="B87" s="866" t="s">
        <v>685</v>
      </c>
      <c r="C87" s="866"/>
      <c r="D87" s="866"/>
      <c r="E87" s="866"/>
    </row>
    <row r="88" spans="1:5" ht="25.15" customHeight="1" x14ac:dyDescent="0.25">
      <c r="A88" s="307" t="s">
        <v>630</v>
      </c>
      <c r="B88" s="866" t="s">
        <v>686</v>
      </c>
      <c r="C88" s="866"/>
      <c r="D88" s="866"/>
      <c r="E88" s="866"/>
    </row>
    <row r="89" spans="1:5" ht="25.15" customHeight="1" x14ac:dyDescent="0.25">
      <c r="A89" s="307" t="s">
        <v>618</v>
      </c>
      <c r="B89" s="866" t="s">
        <v>687</v>
      </c>
      <c r="C89" s="866"/>
      <c r="D89" s="866"/>
      <c r="E89" s="866"/>
    </row>
    <row r="90" spans="1:5" ht="25.15" customHeight="1" x14ac:dyDescent="0.25">
      <c r="A90" s="307" t="s">
        <v>617</v>
      </c>
      <c r="B90" s="866" t="s">
        <v>688</v>
      </c>
      <c r="C90" s="866"/>
      <c r="D90" s="866"/>
      <c r="E90" s="866"/>
    </row>
    <row r="91" spans="1:5" ht="33" customHeight="1" x14ac:dyDescent="0.25">
      <c r="A91" s="307" t="s">
        <v>619</v>
      </c>
      <c r="B91" s="866" t="s">
        <v>689</v>
      </c>
      <c r="C91" s="866"/>
      <c r="D91" s="866"/>
      <c r="E91" s="866"/>
    </row>
    <row r="92" spans="1:5" ht="25.15" customHeight="1" x14ac:dyDescent="0.25">
      <c r="A92" s="307" t="s">
        <v>667</v>
      </c>
      <c r="B92" s="866" t="s">
        <v>716</v>
      </c>
      <c r="C92" s="866"/>
      <c r="D92" s="866"/>
      <c r="E92" s="866"/>
    </row>
    <row r="93" spans="1:5" ht="25.15" customHeight="1" x14ac:dyDescent="0.25">
      <c r="A93" s="307" t="s">
        <v>620</v>
      </c>
      <c r="B93" s="866" t="s">
        <v>691</v>
      </c>
      <c r="C93" s="866"/>
      <c r="D93" s="866"/>
      <c r="E93" s="866"/>
    </row>
    <row r="94" spans="1:5" ht="25.15" customHeight="1" x14ac:dyDescent="0.25">
      <c r="A94" s="307" t="s">
        <v>621</v>
      </c>
      <c r="B94" s="866" t="s">
        <v>690</v>
      </c>
      <c r="C94" s="866"/>
      <c r="D94" s="866"/>
      <c r="E94" s="866"/>
    </row>
    <row r="95" spans="1:5" x14ac:dyDescent="0.25"/>
    <row r="96" spans="1:5" x14ac:dyDescent="0.25">
      <c r="A96" s="312" t="s">
        <v>718</v>
      </c>
    </row>
    <row r="97" x14ac:dyDescent="0.25"/>
    <row r="98" x14ac:dyDescent="0.25"/>
    <row r="99" x14ac:dyDescent="0.25"/>
    <row r="100" x14ac:dyDescent="0.25"/>
    <row r="101" x14ac:dyDescent="0.25"/>
    <row r="102" x14ac:dyDescent="0.25"/>
    <row r="103" x14ac:dyDescent="0.25"/>
    <row r="104" x14ac:dyDescent="0.25"/>
    <row r="105" x14ac:dyDescent="0.25"/>
    <row r="106" x14ac:dyDescent="0.25"/>
  </sheetData>
  <sheetProtection algorithmName="SHA-512" hashValue="YHLpcBBayRkLnA01tgY4mZa0ivZEPCBQ3qooQNEH7j+G4LrE8AW+R3VFecmASfSX5otsQyDXnqU5xAJhWOIGpw==" saltValue="aDxbUnDpNcLT/ucd8+vVBA==" spinCount="100000" sheet="1" objects="1" scenarios="1" selectLockedCells="1" selectUnlockedCells="1"/>
  <mergeCells count="88">
    <mergeCell ref="B17:E17"/>
    <mergeCell ref="A1:E1"/>
    <mergeCell ref="A2:E2"/>
    <mergeCell ref="A7:E7"/>
    <mergeCell ref="A8:E8"/>
    <mergeCell ref="B9:E9"/>
    <mergeCell ref="B10:E10"/>
    <mergeCell ref="B11:E11"/>
    <mergeCell ref="A13:E13"/>
    <mergeCell ref="B14:E14"/>
    <mergeCell ref="B15:E15"/>
    <mergeCell ref="B16:E16"/>
    <mergeCell ref="B29:E29"/>
    <mergeCell ref="B18:E18"/>
    <mergeCell ref="B19:E19"/>
    <mergeCell ref="B20:E20"/>
    <mergeCell ref="B21:E21"/>
    <mergeCell ref="B22:E22"/>
    <mergeCell ref="B23:E23"/>
    <mergeCell ref="B24:E24"/>
    <mergeCell ref="B25:E25"/>
    <mergeCell ref="B26:E26"/>
    <mergeCell ref="B27:E27"/>
    <mergeCell ref="B28:E28"/>
    <mergeCell ref="B41:E41"/>
    <mergeCell ref="B30:E30"/>
    <mergeCell ref="B31:E31"/>
    <mergeCell ref="B32:E32"/>
    <mergeCell ref="B33:E33"/>
    <mergeCell ref="B34:E34"/>
    <mergeCell ref="B35:E35"/>
    <mergeCell ref="B36:E36"/>
    <mergeCell ref="B37:E37"/>
    <mergeCell ref="B38:E38"/>
    <mergeCell ref="B39:E39"/>
    <mergeCell ref="B40:E40"/>
    <mergeCell ref="B53:E53"/>
    <mergeCell ref="B42:E42"/>
    <mergeCell ref="B43:E43"/>
    <mergeCell ref="B44:E44"/>
    <mergeCell ref="B45:E45"/>
    <mergeCell ref="B46:E46"/>
    <mergeCell ref="B47:E47"/>
    <mergeCell ref="B48:E48"/>
    <mergeCell ref="B49:E49"/>
    <mergeCell ref="B50:E50"/>
    <mergeCell ref="B51:E51"/>
    <mergeCell ref="B52:E52"/>
    <mergeCell ref="B67:E67"/>
    <mergeCell ref="B54:E54"/>
    <mergeCell ref="B55:E55"/>
    <mergeCell ref="B56:E56"/>
    <mergeCell ref="B57:E57"/>
    <mergeCell ref="B58:E58"/>
    <mergeCell ref="B59:E59"/>
    <mergeCell ref="B60:E60"/>
    <mergeCell ref="A62:E62"/>
    <mergeCell ref="B63:E63"/>
    <mergeCell ref="B65:E65"/>
    <mergeCell ref="B66:E66"/>
    <mergeCell ref="B79:E79"/>
    <mergeCell ref="B68:E68"/>
    <mergeCell ref="B69:E69"/>
    <mergeCell ref="B70:E70"/>
    <mergeCell ref="B71:E71"/>
    <mergeCell ref="B72:E72"/>
    <mergeCell ref="B73:E73"/>
    <mergeCell ref="B74:E74"/>
    <mergeCell ref="B75:E75"/>
    <mergeCell ref="B76:E76"/>
    <mergeCell ref="B77:E77"/>
    <mergeCell ref="B78:E78"/>
    <mergeCell ref="B93:E93"/>
    <mergeCell ref="B94:E94"/>
    <mergeCell ref="B64:E64"/>
    <mergeCell ref="B92:E92"/>
    <mergeCell ref="B86:E86"/>
    <mergeCell ref="B87:E87"/>
    <mergeCell ref="B88:E88"/>
    <mergeCell ref="B89:E89"/>
    <mergeCell ref="B90:E90"/>
    <mergeCell ref="B91:E91"/>
    <mergeCell ref="B80:E80"/>
    <mergeCell ref="B81:E81"/>
    <mergeCell ref="B82:E82"/>
    <mergeCell ref="B83:E83"/>
    <mergeCell ref="B84:E84"/>
    <mergeCell ref="B85:E85"/>
  </mergeCells>
  <hyperlinks>
    <hyperlink ref="A96" r:id="rId1" xr:uid="{E3579BF5-850B-49E1-8207-2EAE777EB200}"/>
  </hyperlinks>
  <printOptions horizontalCentered="1"/>
  <pageMargins left="0.7" right="0.7" top="0.75" bottom="0.75" header="0.3" footer="0.3"/>
  <pageSetup fitToHeight="0" orientation="portrait" horizontalDpi="1200" verticalDpi="1200" r:id="rId2"/>
  <headerFooter>
    <oddFooter>&amp;L&amp;"Arial,Regular"&amp;8UNC Charlotte - Version 10.01.2023&amp;C&amp;"Arial,Regular"&amp;9APPENDIX&amp;R&amp;"Arial,Regular"&amp;8Per Diem Meal Rate Tiers</oddFooter>
  </headerFooter>
  <rowBreaks count="1" manualBreakCount="1">
    <brk id="6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CD967-F3AC-4AC2-B191-91A762C6B352}">
  <sheetPr>
    <tabColor theme="1" tint="0.499984740745262"/>
    <pageSetUpPr fitToPage="1"/>
  </sheetPr>
  <dimension ref="A1:F104"/>
  <sheetViews>
    <sheetView showGridLines="0" zoomScaleNormal="100" workbookViewId="0">
      <selection sqref="A1:E1"/>
    </sheetView>
  </sheetViews>
  <sheetFormatPr defaultColWidth="0" defaultRowHeight="15" zeroHeight="1" x14ac:dyDescent="0.25"/>
  <cols>
    <col min="1" max="1" width="24.42578125" customWidth="1"/>
    <col min="2" max="4" width="15.7109375" customWidth="1"/>
    <col min="5" max="5" width="17.7109375" customWidth="1"/>
    <col min="6" max="6" width="8.85546875" customWidth="1"/>
    <col min="7" max="7" width="8.85546875" hidden="1" customWidth="1"/>
    <col min="8" max="16384" width="8.85546875" hidden="1"/>
  </cols>
  <sheetData>
    <row r="1" spans="1:5" ht="53.45" customHeight="1" x14ac:dyDescent="0.25">
      <c r="A1" s="874" t="s">
        <v>704</v>
      </c>
      <c r="B1" s="875"/>
      <c r="C1" s="875"/>
      <c r="D1" s="875"/>
      <c r="E1" s="875"/>
    </row>
    <row r="2" spans="1:5" ht="25.15" customHeight="1" x14ac:dyDescent="0.25">
      <c r="A2" s="876" t="s">
        <v>558</v>
      </c>
      <c r="B2" s="876"/>
      <c r="C2" s="876"/>
      <c r="D2" s="876"/>
      <c r="E2" s="876"/>
    </row>
    <row r="3" spans="1:5" ht="25.15" customHeight="1" x14ac:dyDescent="0.25">
      <c r="A3" s="310" t="s">
        <v>13</v>
      </c>
      <c r="B3" s="311" t="s">
        <v>108</v>
      </c>
      <c r="C3" s="311" t="s">
        <v>257</v>
      </c>
      <c r="D3" s="311" t="s">
        <v>110</v>
      </c>
      <c r="E3" s="311" t="s">
        <v>112</v>
      </c>
    </row>
    <row r="4" spans="1:5" ht="25.15" customHeight="1" x14ac:dyDescent="0.25">
      <c r="A4" s="307" t="s">
        <v>560</v>
      </c>
      <c r="B4" s="308">
        <v>13</v>
      </c>
      <c r="C4" s="308">
        <v>14</v>
      </c>
      <c r="D4" s="308">
        <v>23</v>
      </c>
      <c r="E4" s="308">
        <v>50</v>
      </c>
    </row>
    <row r="5" spans="1:5" ht="25.15" customHeight="1" x14ac:dyDescent="0.25">
      <c r="A5" s="307" t="s">
        <v>552</v>
      </c>
      <c r="B5" s="308">
        <v>15</v>
      </c>
      <c r="C5" s="308">
        <v>17</v>
      </c>
      <c r="D5" s="308">
        <v>28</v>
      </c>
      <c r="E5" s="308">
        <v>60</v>
      </c>
    </row>
    <row r="6" spans="1:5" ht="25.15" customHeight="1" x14ac:dyDescent="0.25">
      <c r="A6" s="307" t="s">
        <v>559</v>
      </c>
      <c r="B6" s="308">
        <v>17</v>
      </c>
      <c r="C6" s="308">
        <v>19</v>
      </c>
      <c r="D6" s="308">
        <v>34</v>
      </c>
      <c r="E6" s="308">
        <v>70</v>
      </c>
    </row>
    <row r="7" spans="1:5" ht="31.9" customHeight="1" x14ac:dyDescent="0.25">
      <c r="A7" s="877" t="s">
        <v>561</v>
      </c>
      <c r="B7" s="877"/>
      <c r="C7" s="877"/>
      <c r="D7" s="877"/>
      <c r="E7" s="877"/>
    </row>
    <row r="8" spans="1:5" ht="25.15" customHeight="1" x14ac:dyDescent="0.25">
      <c r="A8" s="870" t="s">
        <v>560</v>
      </c>
      <c r="B8" s="870"/>
      <c r="C8" s="870"/>
      <c r="D8" s="870"/>
      <c r="E8" s="870"/>
    </row>
    <row r="9" spans="1:5" ht="25.15" customHeight="1" x14ac:dyDescent="0.25">
      <c r="A9" s="310" t="s">
        <v>562</v>
      </c>
      <c r="B9" s="871" t="s">
        <v>563</v>
      </c>
      <c r="C9" s="872"/>
      <c r="D9" s="872"/>
      <c r="E9" s="873"/>
    </row>
    <row r="10" spans="1:5" ht="25.15" customHeight="1" x14ac:dyDescent="0.25">
      <c r="A10" s="307" t="s">
        <v>564</v>
      </c>
      <c r="B10" s="866" t="s">
        <v>565</v>
      </c>
      <c r="C10" s="866"/>
      <c r="D10" s="866"/>
      <c r="E10" s="866"/>
    </row>
    <row r="11" spans="1:5" ht="25.15" customHeight="1" x14ac:dyDescent="0.25">
      <c r="A11" s="307" t="s">
        <v>566</v>
      </c>
      <c r="B11" s="866" t="s">
        <v>567</v>
      </c>
      <c r="C11" s="866"/>
      <c r="D11" s="866"/>
      <c r="E11" s="866"/>
    </row>
    <row r="12" spans="1:5" x14ac:dyDescent="0.25"/>
    <row r="13" spans="1:5" ht="25.15" customHeight="1" x14ac:dyDescent="0.25">
      <c r="A13" s="870" t="s">
        <v>568</v>
      </c>
      <c r="B13" s="870"/>
      <c r="C13" s="870"/>
      <c r="D13" s="870"/>
      <c r="E13" s="870"/>
    </row>
    <row r="14" spans="1:5" ht="25.15" customHeight="1" x14ac:dyDescent="0.25">
      <c r="A14" s="310" t="s">
        <v>562</v>
      </c>
      <c r="B14" s="871" t="s">
        <v>563</v>
      </c>
      <c r="C14" s="872"/>
      <c r="D14" s="872"/>
      <c r="E14" s="873"/>
    </row>
    <row r="15" spans="1:5" ht="25.15" customHeight="1" x14ac:dyDescent="0.25">
      <c r="A15" s="307" t="s">
        <v>569</v>
      </c>
      <c r="B15" s="866" t="s">
        <v>639</v>
      </c>
      <c r="C15" s="866"/>
      <c r="D15" s="866"/>
      <c r="E15" s="866"/>
    </row>
    <row r="16" spans="1:5" ht="25.15" customHeight="1" x14ac:dyDescent="0.25">
      <c r="A16" s="307" t="s">
        <v>570</v>
      </c>
      <c r="B16" s="866" t="s">
        <v>640</v>
      </c>
      <c r="C16" s="866"/>
      <c r="D16" s="866"/>
      <c r="E16" s="866"/>
    </row>
    <row r="17" spans="1:5" ht="25.15" customHeight="1" x14ac:dyDescent="0.25">
      <c r="A17" s="307" t="s">
        <v>571</v>
      </c>
      <c r="B17" s="866" t="s">
        <v>572</v>
      </c>
      <c r="C17" s="866"/>
      <c r="D17" s="866"/>
      <c r="E17" s="866"/>
    </row>
    <row r="18" spans="1:5" ht="52.15" customHeight="1" x14ac:dyDescent="0.25">
      <c r="A18" s="307" t="s">
        <v>573</v>
      </c>
      <c r="B18" s="866" t="s">
        <v>641</v>
      </c>
      <c r="C18" s="866"/>
      <c r="D18" s="866"/>
      <c r="E18" s="866"/>
    </row>
    <row r="19" spans="1:5" ht="33" customHeight="1" x14ac:dyDescent="0.25">
      <c r="A19" s="307" t="s">
        <v>574</v>
      </c>
      <c r="B19" s="866" t="s">
        <v>699</v>
      </c>
      <c r="C19" s="866"/>
      <c r="D19" s="866"/>
      <c r="E19" s="866"/>
    </row>
    <row r="20" spans="1:5" ht="33" customHeight="1" x14ac:dyDescent="0.25">
      <c r="A20" s="307" t="s">
        <v>575</v>
      </c>
      <c r="B20" s="866" t="s">
        <v>700</v>
      </c>
      <c r="C20" s="866"/>
      <c r="D20" s="866"/>
      <c r="E20" s="866"/>
    </row>
    <row r="21" spans="1:5" ht="25.15" customHeight="1" x14ac:dyDescent="0.25">
      <c r="A21" s="307" t="s">
        <v>642</v>
      </c>
      <c r="B21" s="866" t="s">
        <v>643</v>
      </c>
      <c r="C21" s="866"/>
      <c r="D21" s="866"/>
      <c r="E21" s="866"/>
    </row>
    <row r="22" spans="1:5" ht="82.9" customHeight="1" x14ac:dyDescent="0.25">
      <c r="A22" s="307" t="s">
        <v>576</v>
      </c>
      <c r="B22" s="866" t="s">
        <v>644</v>
      </c>
      <c r="C22" s="866"/>
      <c r="D22" s="866"/>
      <c r="E22" s="866"/>
    </row>
    <row r="23" spans="1:5" ht="25.15" customHeight="1" x14ac:dyDescent="0.25">
      <c r="A23" s="307" t="s">
        <v>577</v>
      </c>
      <c r="B23" s="866" t="s">
        <v>645</v>
      </c>
      <c r="C23" s="866"/>
      <c r="D23" s="866"/>
      <c r="E23" s="866"/>
    </row>
    <row r="24" spans="1:5" ht="25.15" customHeight="1" x14ac:dyDescent="0.25">
      <c r="A24" s="307" t="s">
        <v>578</v>
      </c>
      <c r="B24" s="866" t="s">
        <v>646</v>
      </c>
      <c r="C24" s="866"/>
      <c r="D24" s="866"/>
      <c r="E24" s="866"/>
    </row>
    <row r="25" spans="1:5" ht="33" customHeight="1" x14ac:dyDescent="0.25">
      <c r="A25" s="307" t="s">
        <v>579</v>
      </c>
      <c r="B25" s="866" t="s">
        <v>647</v>
      </c>
      <c r="C25" s="866"/>
      <c r="D25" s="866"/>
      <c r="E25" s="866"/>
    </row>
    <row r="26" spans="1:5" ht="33" customHeight="1" x14ac:dyDescent="0.25">
      <c r="A26" s="307" t="s">
        <v>580</v>
      </c>
      <c r="B26" s="866" t="s">
        <v>648</v>
      </c>
      <c r="C26" s="866"/>
      <c r="D26" s="866"/>
      <c r="E26" s="866"/>
    </row>
    <row r="27" spans="1:5" ht="25.15" customHeight="1" x14ac:dyDescent="0.25">
      <c r="A27" s="307" t="s">
        <v>581</v>
      </c>
      <c r="B27" s="866" t="s">
        <v>649</v>
      </c>
      <c r="C27" s="866"/>
      <c r="D27" s="866"/>
      <c r="E27" s="866"/>
    </row>
    <row r="28" spans="1:5" ht="25.15" customHeight="1" x14ac:dyDescent="0.25">
      <c r="A28" s="307" t="s">
        <v>582</v>
      </c>
      <c r="B28" s="866" t="s">
        <v>583</v>
      </c>
      <c r="C28" s="866"/>
      <c r="D28" s="866"/>
      <c r="E28" s="866"/>
    </row>
    <row r="29" spans="1:5" ht="25.15" customHeight="1" x14ac:dyDescent="0.25">
      <c r="A29" s="307" t="s">
        <v>625</v>
      </c>
      <c r="B29" s="866" t="s">
        <v>650</v>
      </c>
      <c r="C29" s="866"/>
      <c r="D29" s="866"/>
      <c r="E29" s="866"/>
    </row>
    <row r="30" spans="1:5" ht="25.15" customHeight="1" x14ac:dyDescent="0.25">
      <c r="A30" s="307" t="s">
        <v>584</v>
      </c>
      <c r="B30" s="866" t="s">
        <v>585</v>
      </c>
      <c r="C30" s="866"/>
      <c r="D30" s="866"/>
      <c r="E30" s="866"/>
    </row>
    <row r="31" spans="1:5" ht="25.15" customHeight="1" x14ac:dyDescent="0.25">
      <c r="A31" s="307" t="s">
        <v>588</v>
      </c>
      <c r="B31" s="866" t="s">
        <v>653</v>
      </c>
      <c r="C31" s="866"/>
      <c r="D31" s="866"/>
      <c r="E31" s="866"/>
    </row>
    <row r="32" spans="1:5" ht="49.15" customHeight="1" x14ac:dyDescent="0.25">
      <c r="A32" s="307" t="s">
        <v>587</v>
      </c>
      <c r="B32" s="866" t="s">
        <v>652</v>
      </c>
      <c r="C32" s="866"/>
      <c r="D32" s="866"/>
      <c r="E32" s="866"/>
    </row>
    <row r="33" spans="1:5" ht="33" customHeight="1" x14ac:dyDescent="0.25">
      <c r="A33" s="307" t="s">
        <v>586</v>
      </c>
      <c r="B33" s="866" t="s">
        <v>651</v>
      </c>
      <c r="C33" s="866"/>
      <c r="D33" s="866"/>
      <c r="E33" s="866"/>
    </row>
    <row r="34" spans="1:5" ht="50.45" customHeight="1" x14ac:dyDescent="0.25">
      <c r="A34" s="307" t="s">
        <v>589</v>
      </c>
      <c r="B34" s="866" t="s">
        <v>654</v>
      </c>
      <c r="C34" s="866"/>
      <c r="D34" s="866"/>
      <c r="E34" s="866"/>
    </row>
    <row r="35" spans="1:5" ht="25.15" customHeight="1" x14ac:dyDescent="0.25">
      <c r="A35" s="307" t="s">
        <v>590</v>
      </c>
      <c r="B35" s="866" t="s">
        <v>655</v>
      </c>
      <c r="C35" s="866"/>
      <c r="D35" s="866"/>
      <c r="E35" s="866"/>
    </row>
    <row r="36" spans="1:5" ht="25.15" customHeight="1" x14ac:dyDescent="0.25">
      <c r="A36" s="307" t="s">
        <v>593</v>
      </c>
      <c r="B36" s="866" t="s">
        <v>594</v>
      </c>
      <c r="C36" s="866"/>
      <c r="D36" s="866"/>
      <c r="E36" s="866"/>
    </row>
    <row r="37" spans="1:5" ht="25.15" customHeight="1" x14ac:dyDescent="0.25">
      <c r="A37" s="307" t="s">
        <v>591</v>
      </c>
      <c r="B37" s="866" t="s">
        <v>592</v>
      </c>
      <c r="C37" s="866"/>
      <c r="D37" s="866"/>
      <c r="E37" s="866"/>
    </row>
    <row r="38" spans="1:5" ht="25.15" customHeight="1" x14ac:dyDescent="0.25">
      <c r="A38" s="307" t="s">
        <v>595</v>
      </c>
      <c r="B38" s="866" t="s">
        <v>656</v>
      </c>
      <c r="C38" s="866"/>
      <c r="D38" s="866"/>
      <c r="E38" s="866"/>
    </row>
    <row r="39" spans="1:5" ht="25.15" customHeight="1" x14ac:dyDescent="0.25">
      <c r="A39" s="307" t="s">
        <v>596</v>
      </c>
      <c r="B39" s="866" t="s">
        <v>597</v>
      </c>
      <c r="C39" s="866"/>
      <c r="D39" s="866"/>
      <c r="E39" s="866"/>
    </row>
    <row r="40" spans="1:5" ht="25.15" customHeight="1" x14ac:dyDescent="0.25">
      <c r="A40" s="307" t="s">
        <v>602</v>
      </c>
      <c r="B40" s="866" t="s">
        <v>603</v>
      </c>
      <c r="C40" s="866"/>
      <c r="D40" s="866"/>
      <c r="E40" s="866"/>
    </row>
    <row r="41" spans="1:5" ht="25.15" customHeight="1" x14ac:dyDescent="0.25">
      <c r="A41" s="307" t="s">
        <v>598</v>
      </c>
      <c r="B41" s="866" t="s">
        <v>657</v>
      </c>
      <c r="C41" s="866"/>
      <c r="D41" s="866"/>
      <c r="E41" s="866"/>
    </row>
    <row r="42" spans="1:5" ht="50.45" customHeight="1" x14ac:dyDescent="0.25">
      <c r="A42" s="307" t="s">
        <v>599</v>
      </c>
      <c r="B42" s="866" t="s">
        <v>600</v>
      </c>
      <c r="C42" s="866"/>
      <c r="D42" s="866"/>
      <c r="E42" s="866"/>
    </row>
    <row r="43" spans="1:5" ht="25.15" customHeight="1" x14ac:dyDescent="0.25">
      <c r="A43" s="307" t="s">
        <v>601</v>
      </c>
      <c r="B43" s="866" t="s">
        <v>658</v>
      </c>
      <c r="C43" s="866"/>
      <c r="D43" s="866"/>
      <c r="E43" s="866"/>
    </row>
    <row r="44" spans="1:5" ht="61.9" customHeight="1" x14ac:dyDescent="0.25">
      <c r="A44" s="307" t="s">
        <v>604</v>
      </c>
      <c r="B44" s="866" t="s">
        <v>705</v>
      </c>
      <c r="C44" s="866"/>
      <c r="D44" s="866"/>
      <c r="E44" s="866"/>
    </row>
    <row r="45" spans="1:5" ht="25.15" customHeight="1" x14ac:dyDescent="0.25">
      <c r="A45" s="307" t="s">
        <v>605</v>
      </c>
      <c r="B45" s="866" t="s">
        <v>659</v>
      </c>
      <c r="C45" s="866"/>
      <c r="D45" s="866"/>
      <c r="E45" s="866"/>
    </row>
    <row r="46" spans="1:5" ht="25.15" customHeight="1" x14ac:dyDescent="0.25">
      <c r="A46" s="307" t="s">
        <v>606</v>
      </c>
      <c r="B46" s="866" t="s">
        <v>607</v>
      </c>
      <c r="C46" s="866"/>
      <c r="D46" s="866"/>
      <c r="E46" s="866"/>
    </row>
    <row r="47" spans="1:5" ht="30" customHeight="1" x14ac:dyDescent="0.25">
      <c r="A47" s="307" t="s">
        <v>608</v>
      </c>
      <c r="B47" s="866" t="s">
        <v>660</v>
      </c>
      <c r="C47" s="866"/>
      <c r="D47" s="866"/>
      <c r="E47" s="866"/>
    </row>
    <row r="48" spans="1:5" ht="53.45" customHeight="1" x14ac:dyDescent="0.25">
      <c r="A48" s="307" t="s">
        <v>609</v>
      </c>
      <c r="B48" s="866" t="s">
        <v>661</v>
      </c>
      <c r="C48" s="866"/>
      <c r="D48" s="866"/>
      <c r="E48" s="866"/>
    </row>
    <row r="49" spans="1:5" ht="33" customHeight="1" x14ac:dyDescent="0.25">
      <c r="A49" s="307" t="s">
        <v>610</v>
      </c>
      <c r="B49" s="866" t="s">
        <v>611</v>
      </c>
      <c r="C49" s="866"/>
      <c r="D49" s="866"/>
      <c r="E49" s="866"/>
    </row>
    <row r="50" spans="1:5" ht="25.15" customHeight="1" x14ac:dyDescent="0.25">
      <c r="A50" s="307" t="s">
        <v>612</v>
      </c>
      <c r="B50" s="866" t="s">
        <v>613</v>
      </c>
      <c r="C50" s="866"/>
      <c r="D50" s="866"/>
      <c r="E50" s="866"/>
    </row>
    <row r="51" spans="1:5" ht="25.15" customHeight="1" x14ac:dyDescent="0.25">
      <c r="A51" s="307" t="s">
        <v>614</v>
      </c>
      <c r="B51" s="866" t="s">
        <v>662</v>
      </c>
      <c r="C51" s="866"/>
      <c r="D51" s="866"/>
      <c r="E51" s="866"/>
    </row>
    <row r="52" spans="1:5" ht="25.15" customHeight="1" x14ac:dyDescent="0.25">
      <c r="A52" s="307" t="s">
        <v>615</v>
      </c>
      <c r="B52" s="866" t="s">
        <v>663</v>
      </c>
      <c r="C52" s="866"/>
      <c r="D52" s="866"/>
      <c r="E52" s="866"/>
    </row>
    <row r="53" spans="1:5" ht="52.15" customHeight="1" x14ac:dyDescent="0.25">
      <c r="A53" s="307" t="s">
        <v>616</v>
      </c>
      <c r="B53" s="866" t="s">
        <v>701</v>
      </c>
      <c r="C53" s="866"/>
      <c r="D53" s="866"/>
      <c r="E53" s="866"/>
    </row>
    <row r="54" spans="1:5" ht="25.35" customHeight="1" x14ac:dyDescent="0.25">
      <c r="A54" s="307" t="s">
        <v>630</v>
      </c>
      <c r="B54" s="866" t="s">
        <v>706</v>
      </c>
      <c r="C54" s="866"/>
      <c r="D54" s="866"/>
      <c r="E54" s="866"/>
    </row>
    <row r="55" spans="1:5" ht="25.15" customHeight="1" x14ac:dyDescent="0.25">
      <c r="A55" s="307" t="s">
        <v>618</v>
      </c>
      <c r="B55" s="866" t="s">
        <v>665</v>
      </c>
      <c r="C55" s="866"/>
      <c r="D55" s="866"/>
      <c r="E55" s="866"/>
    </row>
    <row r="56" spans="1:5" ht="31.15" customHeight="1" x14ac:dyDescent="0.25">
      <c r="A56" s="307" t="s">
        <v>617</v>
      </c>
      <c r="B56" s="866" t="s">
        <v>664</v>
      </c>
      <c r="C56" s="866"/>
      <c r="D56" s="866"/>
      <c r="E56" s="866"/>
    </row>
    <row r="57" spans="1:5" ht="25.15" customHeight="1" x14ac:dyDescent="0.25">
      <c r="A57" s="307" t="s">
        <v>619</v>
      </c>
      <c r="B57" s="866" t="s">
        <v>666</v>
      </c>
      <c r="C57" s="866"/>
      <c r="D57" s="866"/>
      <c r="E57" s="866"/>
    </row>
    <row r="58" spans="1:5" ht="25.15" customHeight="1" x14ac:dyDescent="0.25">
      <c r="A58" s="307" t="s">
        <v>667</v>
      </c>
      <c r="B58" s="866" t="s">
        <v>629</v>
      </c>
      <c r="C58" s="866"/>
      <c r="D58" s="866"/>
      <c r="E58" s="866"/>
    </row>
    <row r="59" spans="1:5" ht="25.15" customHeight="1" x14ac:dyDescent="0.25">
      <c r="A59" s="307" t="s">
        <v>620</v>
      </c>
      <c r="B59" s="866" t="s">
        <v>668</v>
      </c>
      <c r="C59" s="866"/>
      <c r="D59" s="866"/>
      <c r="E59" s="866"/>
    </row>
    <row r="60" spans="1:5" ht="25.15" customHeight="1" x14ac:dyDescent="0.25">
      <c r="A60" s="307" t="s">
        <v>621</v>
      </c>
      <c r="B60" s="866" t="s">
        <v>702</v>
      </c>
      <c r="C60" s="866"/>
      <c r="D60" s="866"/>
      <c r="E60" s="866"/>
    </row>
    <row r="61" spans="1:5" x14ac:dyDescent="0.25"/>
    <row r="62" spans="1:5" ht="25.15" customHeight="1" x14ac:dyDescent="0.25">
      <c r="A62" s="870" t="s">
        <v>622</v>
      </c>
      <c r="B62" s="870"/>
      <c r="C62" s="870"/>
      <c r="D62" s="870"/>
      <c r="E62" s="870"/>
    </row>
    <row r="63" spans="1:5" ht="25.15" customHeight="1" x14ac:dyDescent="0.25">
      <c r="A63" s="310" t="s">
        <v>562</v>
      </c>
      <c r="B63" s="871" t="s">
        <v>563</v>
      </c>
      <c r="C63" s="872"/>
      <c r="D63" s="872"/>
      <c r="E63" s="873"/>
    </row>
    <row r="64" spans="1:5" ht="25.15" customHeight="1" x14ac:dyDescent="0.25">
      <c r="A64" s="307" t="s">
        <v>570</v>
      </c>
      <c r="B64" s="866" t="s">
        <v>669</v>
      </c>
      <c r="C64" s="866"/>
      <c r="D64" s="866"/>
      <c r="E64" s="866"/>
    </row>
    <row r="65" spans="1:5" ht="92.45" customHeight="1" x14ac:dyDescent="0.25">
      <c r="A65" s="307" t="s">
        <v>573</v>
      </c>
      <c r="B65" s="866" t="s">
        <v>703</v>
      </c>
      <c r="C65" s="866"/>
      <c r="D65" s="866"/>
      <c r="E65" s="866"/>
    </row>
    <row r="66" spans="1:5" ht="45.75" customHeight="1" x14ac:dyDescent="0.25">
      <c r="A66" s="307" t="s">
        <v>574</v>
      </c>
      <c r="B66" s="866" t="s">
        <v>670</v>
      </c>
      <c r="C66" s="866"/>
      <c r="D66" s="866"/>
      <c r="E66" s="866"/>
    </row>
    <row r="67" spans="1:5" ht="47.25" customHeight="1" x14ac:dyDescent="0.25">
      <c r="A67" s="307" t="s">
        <v>623</v>
      </c>
      <c r="B67" s="866" t="s">
        <v>671</v>
      </c>
      <c r="C67" s="866"/>
      <c r="D67" s="866"/>
      <c r="E67" s="866"/>
    </row>
    <row r="68" spans="1:5" ht="25.15" customHeight="1" x14ac:dyDescent="0.25">
      <c r="A68" s="307" t="s">
        <v>576</v>
      </c>
      <c r="B68" s="866" t="s">
        <v>672</v>
      </c>
      <c r="C68" s="866"/>
      <c r="D68" s="866"/>
      <c r="E68" s="866"/>
    </row>
    <row r="69" spans="1:5" ht="25.15" customHeight="1" x14ac:dyDescent="0.25">
      <c r="A69" s="307" t="s">
        <v>577</v>
      </c>
      <c r="B69" s="866" t="s">
        <v>673</v>
      </c>
      <c r="C69" s="866"/>
      <c r="D69" s="866"/>
      <c r="E69" s="866"/>
    </row>
    <row r="70" spans="1:5" ht="25.15" customHeight="1" x14ac:dyDescent="0.25">
      <c r="A70" s="307" t="s">
        <v>578</v>
      </c>
      <c r="B70" s="866" t="s">
        <v>674</v>
      </c>
      <c r="C70" s="866"/>
      <c r="D70" s="866"/>
      <c r="E70" s="866"/>
    </row>
    <row r="71" spans="1:5" ht="25.15" customHeight="1" x14ac:dyDescent="0.25">
      <c r="A71" s="307" t="s">
        <v>579</v>
      </c>
      <c r="B71" s="866" t="s">
        <v>624</v>
      </c>
      <c r="C71" s="866"/>
      <c r="D71" s="866"/>
      <c r="E71" s="866"/>
    </row>
    <row r="72" spans="1:5" ht="25.15" customHeight="1" x14ac:dyDescent="0.25">
      <c r="A72" s="307" t="s">
        <v>625</v>
      </c>
      <c r="B72" s="866" t="s">
        <v>626</v>
      </c>
      <c r="C72" s="866"/>
      <c r="D72" s="866"/>
      <c r="E72" s="866"/>
    </row>
    <row r="73" spans="1:5" ht="25.15" customHeight="1" x14ac:dyDescent="0.25">
      <c r="A73" s="307" t="s">
        <v>584</v>
      </c>
      <c r="B73" s="866" t="s">
        <v>627</v>
      </c>
      <c r="C73" s="866"/>
      <c r="D73" s="866"/>
      <c r="E73" s="866"/>
    </row>
    <row r="74" spans="1:5" ht="25.15" customHeight="1" x14ac:dyDescent="0.25">
      <c r="A74" s="307" t="s">
        <v>588</v>
      </c>
      <c r="B74" s="866" t="s">
        <v>677</v>
      </c>
      <c r="C74" s="866"/>
      <c r="D74" s="866"/>
      <c r="E74" s="866"/>
    </row>
    <row r="75" spans="1:5" ht="25.15" customHeight="1" x14ac:dyDescent="0.25">
      <c r="A75" s="307" t="s">
        <v>587</v>
      </c>
      <c r="B75" s="866" t="s">
        <v>675</v>
      </c>
      <c r="C75" s="866"/>
      <c r="D75" s="866"/>
      <c r="E75" s="866"/>
    </row>
    <row r="76" spans="1:5" ht="33" customHeight="1" x14ac:dyDescent="0.25">
      <c r="A76" s="307" t="s">
        <v>586</v>
      </c>
      <c r="B76" s="866" t="s">
        <v>676</v>
      </c>
      <c r="C76" s="866"/>
      <c r="D76" s="866"/>
      <c r="E76" s="866"/>
    </row>
    <row r="77" spans="1:5" ht="25.15" customHeight="1" x14ac:dyDescent="0.25">
      <c r="A77" s="307" t="s">
        <v>589</v>
      </c>
      <c r="B77" s="867" t="s">
        <v>678</v>
      </c>
      <c r="C77" s="868"/>
      <c r="D77" s="868"/>
      <c r="E77" s="869"/>
    </row>
    <row r="78" spans="1:5" ht="25.15" customHeight="1" x14ac:dyDescent="0.25">
      <c r="A78" s="307" t="s">
        <v>590</v>
      </c>
      <c r="B78" s="866" t="s">
        <v>679</v>
      </c>
      <c r="C78" s="866"/>
      <c r="D78" s="866"/>
      <c r="E78" s="866"/>
    </row>
    <row r="79" spans="1:5" ht="25.15" customHeight="1" x14ac:dyDescent="0.25">
      <c r="A79" s="307" t="s">
        <v>595</v>
      </c>
      <c r="B79" s="866" t="s">
        <v>680</v>
      </c>
      <c r="C79" s="866"/>
      <c r="D79" s="866"/>
      <c r="E79" s="866"/>
    </row>
    <row r="80" spans="1:5" ht="33" customHeight="1" x14ac:dyDescent="0.25">
      <c r="A80" s="307" t="s">
        <v>604</v>
      </c>
      <c r="B80" s="866" t="s">
        <v>681</v>
      </c>
      <c r="C80" s="866"/>
      <c r="D80" s="866"/>
      <c r="E80" s="866"/>
    </row>
    <row r="81" spans="1:5" ht="25.15" customHeight="1" x14ac:dyDescent="0.25">
      <c r="A81" s="307" t="s">
        <v>605</v>
      </c>
      <c r="B81" s="866" t="s">
        <v>628</v>
      </c>
      <c r="C81" s="866"/>
      <c r="D81" s="866"/>
      <c r="E81" s="866"/>
    </row>
    <row r="82" spans="1:5" ht="25.15" customHeight="1" x14ac:dyDescent="0.25">
      <c r="A82" s="307" t="s">
        <v>608</v>
      </c>
      <c r="B82" s="866" t="s">
        <v>682</v>
      </c>
      <c r="C82" s="866"/>
      <c r="D82" s="866"/>
      <c r="E82" s="866"/>
    </row>
    <row r="83" spans="1:5" ht="25.15" customHeight="1" x14ac:dyDescent="0.25">
      <c r="A83" s="307" t="s">
        <v>609</v>
      </c>
      <c r="B83" s="866" t="s">
        <v>683</v>
      </c>
      <c r="C83" s="866"/>
      <c r="D83" s="866"/>
      <c r="E83" s="866"/>
    </row>
    <row r="84" spans="1:5" ht="25.15" customHeight="1" x14ac:dyDescent="0.25">
      <c r="A84" s="307" t="s">
        <v>612</v>
      </c>
      <c r="B84" s="866" t="s">
        <v>629</v>
      </c>
      <c r="C84" s="866"/>
      <c r="D84" s="866"/>
      <c r="E84" s="866"/>
    </row>
    <row r="85" spans="1:5" ht="25.15" customHeight="1" x14ac:dyDescent="0.25">
      <c r="A85" s="307" t="s">
        <v>614</v>
      </c>
      <c r="B85" s="866" t="s">
        <v>684</v>
      </c>
      <c r="C85" s="866"/>
      <c r="D85" s="866"/>
      <c r="E85" s="866"/>
    </row>
    <row r="86" spans="1:5" ht="25.15" customHeight="1" x14ac:dyDescent="0.25">
      <c r="A86" s="307" t="s">
        <v>615</v>
      </c>
      <c r="B86" s="866" t="s">
        <v>685</v>
      </c>
      <c r="C86" s="866"/>
      <c r="D86" s="866"/>
      <c r="E86" s="866"/>
    </row>
    <row r="87" spans="1:5" ht="25.15" customHeight="1" x14ac:dyDescent="0.25">
      <c r="A87" s="307" t="s">
        <v>630</v>
      </c>
      <c r="B87" s="866" t="s">
        <v>686</v>
      </c>
      <c r="C87" s="866"/>
      <c r="D87" s="866"/>
      <c r="E87" s="866"/>
    </row>
    <row r="88" spans="1:5" ht="25.15" customHeight="1" x14ac:dyDescent="0.25">
      <c r="A88" s="307" t="s">
        <v>618</v>
      </c>
      <c r="B88" s="866" t="s">
        <v>687</v>
      </c>
      <c r="C88" s="866"/>
      <c r="D88" s="866"/>
      <c r="E88" s="866"/>
    </row>
    <row r="89" spans="1:5" ht="25.15" customHeight="1" x14ac:dyDescent="0.25">
      <c r="A89" s="307" t="s">
        <v>617</v>
      </c>
      <c r="B89" s="866" t="s">
        <v>688</v>
      </c>
      <c r="C89" s="866"/>
      <c r="D89" s="866"/>
      <c r="E89" s="866"/>
    </row>
    <row r="90" spans="1:5" ht="33" customHeight="1" x14ac:dyDescent="0.25">
      <c r="A90" s="307" t="s">
        <v>619</v>
      </c>
      <c r="B90" s="866" t="s">
        <v>689</v>
      </c>
      <c r="C90" s="866"/>
      <c r="D90" s="866"/>
      <c r="E90" s="866"/>
    </row>
    <row r="91" spans="1:5" ht="25.15" customHeight="1" x14ac:dyDescent="0.25">
      <c r="A91" s="307" t="s">
        <v>620</v>
      </c>
      <c r="B91" s="866" t="s">
        <v>691</v>
      </c>
      <c r="C91" s="866"/>
      <c r="D91" s="866"/>
      <c r="E91" s="866"/>
    </row>
    <row r="92" spans="1:5" ht="25.15" customHeight="1" x14ac:dyDescent="0.25">
      <c r="A92" s="307" t="s">
        <v>621</v>
      </c>
      <c r="B92" s="866" t="s">
        <v>690</v>
      </c>
      <c r="C92" s="866"/>
      <c r="D92" s="866"/>
      <c r="E92" s="866"/>
    </row>
    <row r="93" spans="1:5" x14ac:dyDescent="0.25"/>
    <row r="94" spans="1:5" x14ac:dyDescent="0.25"/>
    <row r="95" spans="1:5" x14ac:dyDescent="0.25"/>
    <row r="96" spans="1:5" x14ac:dyDescent="0.25"/>
    <row r="97" x14ac:dyDescent="0.25"/>
    <row r="98" x14ac:dyDescent="0.25"/>
    <row r="99" x14ac:dyDescent="0.25"/>
    <row r="100" x14ac:dyDescent="0.25"/>
    <row r="101" x14ac:dyDescent="0.25"/>
    <row r="102" x14ac:dyDescent="0.25"/>
    <row r="103" x14ac:dyDescent="0.25"/>
    <row r="104" x14ac:dyDescent="0.25"/>
  </sheetData>
  <sheetProtection selectLockedCells="1" selectUnlockedCells="1"/>
  <mergeCells count="86">
    <mergeCell ref="B10:E10"/>
    <mergeCell ref="B54:E54"/>
    <mergeCell ref="A1:E1"/>
    <mergeCell ref="A2:E2"/>
    <mergeCell ref="A7:E7"/>
    <mergeCell ref="A8:E8"/>
    <mergeCell ref="B9:E9"/>
    <mergeCell ref="B23:E23"/>
    <mergeCell ref="B11:E11"/>
    <mergeCell ref="A13:E13"/>
    <mergeCell ref="B14:E14"/>
    <mergeCell ref="B15:E15"/>
    <mergeCell ref="B16:E16"/>
    <mergeCell ref="B17:E17"/>
    <mergeCell ref="B18:E18"/>
    <mergeCell ref="B19:E19"/>
    <mergeCell ref="B20:E20"/>
    <mergeCell ref="B21:E21"/>
    <mergeCell ref="B22:E22"/>
    <mergeCell ref="B35:E35"/>
    <mergeCell ref="B24:E24"/>
    <mergeCell ref="B25:E25"/>
    <mergeCell ref="B26:E26"/>
    <mergeCell ref="B27:E27"/>
    <mergeCell ref="B28:E28"/>
    <mergeCell ref="B29:E29"/>
    <mergeCell ref="B30:E30"/>
    <mergeCell ref="B33:E33"/>
    <mergeCell ref="B32:E32"/>
    <mergeCell ref="B31:E31"/>
    <mergeCell ref="B34:E34"/>
    <mergeCell ref="B47:E47"/>
    <mergeCell ref="B37:E37"/>
    <mergeCell ref="B36:E36"/>
    <mergeCell ref="B38:E38"/>
    <mergeCell ref="B39:E39"/>
    <mergeCell ref="B41:E41"/>
    <mergeCell ref="B42:E42"/>
    <mergeCell ref="B43:E43"/>
    <mergeCell ref="B40:E40"/>
    <mergeCell ref="B44:E44"/>
    <mergeCell ref="B45:E45"/>
    <mergeCell ref="B46:E46"/>
    <mergeCell ref="B60:E60"/>
    <mergeCell ref="B48:E48"/>
    <mergeCell ref="B49:E49"/>
    <mergeCell ref="B50:E50"/>
    <mergeCell ref="B51:E51"/>
    <mergeCell ref="B52:E52"/>
    <mergeCell ref="B53:E53"/>
    <mergeCell ref="B56:E56"/>
    <mergeCell ref="B55:E55"/>
    <mergeCell ref="B57:E57"/>
    <mergeCell ref="B58:E58"/>
    <mergeCell ref="B59:E59"/>
    <mergeCell ref="B73:E73"/>
    <mergeCell ref="A62:E62"/>
    <mergeCell ref="B63:E63"/>
    <mergeCell ref="B64:E64"/>
    <mergeCell ref="B65:E65"/>
    <mergeCell ref="B66:E66"/>
    <mergeCell ref="B67:E67"/>
    <mergeCell ref="B68:E68"/>
    <mergeCell ref="B69:E69"/>
    <mergeCell ref="B70:E70"/>
    <mergeCell ref="B71:E71"/>
    <mergeCell ref="B72:E72"/>
    <mergeCell ref="B85:E85"/>
    <mergeCell ref="B75:E75"/>
    <mergeCell ref="B76:E76"/>
    <mergeCell ref="B74:E74"/>
    <mergeCell ref="B77:E77"/>
    <mergeCell ref="B78:E78"/>
    <mergeCell ref="B79:E79"/>
    <mergeCell ref="B80:E80"/>
    <mergeCell ref="B81:E81"/>
    <mergeCell ref="B82:E82"/>
    <mergeCell ref="B83:E83"/>
    <mergeCell ref="B84:E84"/>
    <mergeCell ref="B92:E92"/>
    <mergeCell ref="B86:E86"/>
    <mergeCell ref="B87:E87"/>
    <mergeCell ref="B88:E88"/>
    <mergeCell ref="B89:E89"/>
    <mergeCell ref="B90:E90"/>
    <mergeCell ref="B91:E91"/>
  </mergeCells>
  <printOptions horizontalCentered="1"/>
  <pageMargins left="0.7" right="0.7" top="0.75" bottom="0.75" header="0.3" footer="0.3"/>
  <pageSetup fitToHeight="0" orientation="portrait" horizontalDpi="1200" verticalDpi="1200" r:id="rId1"/>
  <headerFooter>
    <oddFooter>&amp;L&amp;"Arial,Regular"&amp;8UNC Charlotte - Version 1.01.2023&amp;C&amp;"Arial,Regular"&amp;9APPENDIX&amp;R&amp;"Arial,Regular"&amp;8Per Diem Meal Rate Tiers</oddFooter>
  </headerFooter>
  <rowBreaks count="1" manualBreakCount="1">
    <brk id="6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41</vt:i4>
      </vt:variant>
    </vt:vector>
  </HeadingPairs>
  <TitlesOfParts>
    <vt:vector size="57" baseType="lpstr">
      <vt:lpstr>TravelAdvance</vt:lpstr>
      <vt:lpstr>MealLog</vt:lpstr>
      <vt:lpstr>TravelRequest</vt:lpstr>
      <vt:lpstr>ExpenseReport</vt:lpstr>
      <vt:lpstr>TravelChecklist</vt:lpstr>
      <vt:lpstr>GroupTravelList</vt:lpstr>
      <vt:lpstr>Rates</vt:lpstr>
      <vt:lpstr>Appendix-Tiers</vt:lpstr>
      <vt:lpstr>Appendix-Tiers_pre 10.1.23</vt:lpstr>
      <vt:lpstr>LinebyLineGuidance</vt:lpstr>
      <vt:lpstr>RelatedLinks</vt:lpstr>
      <vt:lpstr>CodingIndex</vt:lpstr>
      <vt:lpstr>PrepaidCharges</vt:lpstr>
      <vt:lpstr>TransactionTable</vt:lpstr>
      <vt:lpstr>CodingTable</vt:lpstr>
      <vt:lpstr>Keywords</vt:lpstr>
      <vt:lpstr>MealLog!CodingTable_Amount_Blanks</vt:lpstr>
      <vt:lpstr>TravelAdvance!CodingTable_Amount_Blanks</vt:lpstr>
      <vt:lpstr>CodingTable_Amount_Blanks</vt:lpstr>
      <vt:lpstr>CodingTable_Amount_NoBlanks</vt:lpstr>
      <vt:lpstr>MealLog!CodingTable_Code_Blanks</vt:lpstr>
      <vt:lpstr>TravelAdvance!CodingTable_Code_Blanks</vt:lpstr>
      <vt:lpstr>CodingTable_Code_Blanks</vt:lpstr>
      <vt:lpstr>CodingTable_Code_NoBlanks</vt:lpstr>
      <vt:lpstr>MealLog!CodingTable_CodeDescription_Blanks</vt:lpstr>
      <vt:lpstr>TravelAdvance!CodingTable_CodeDescription_Blanks</vt:lpstr>
      <vt:lpstr>CodingTable_CodeDescription_Blanks</vt:lpstr>
      <vt:lpstr>CodingTable_CodeDescription_NoBlanks</vt:lpstr>
      <vt:lpstr>MealLog!CodingTable_Fund_Blanks</vt:lpstr>
      <vt:lpstr>TravelAdvance!CodingTable_Fund_Blanks</vt:lpstr>
      <vt:lpstr>CodingTable_Fund_Blanks</vt:lpstr>
      <vt:lpstr>CodingTable_Fund_NoBlanks</vt:lpstr>
      <vt:lpstr>MealLog!PrepaidCharges_Amount_Blanks</vt:lpstr>
      <vt:lpstr>TravelAdvance!PrepaidCharges_Amount_Blanks</vt:lpstr>
      <vt:lpstr>PrepaidCharges_Amount_Blanks</vt:lpstr>
      <vt:lpstr>PrepaidCharges_Amount_NoBlanks</vt:lpstr>
      <vt:lpstr>MealLog!PrepaidCharges_ExpenseType_Blanks</vt:lpstr>
      <vt:lpstr>TravelAdvance!PrepaidCharges_ExpenseType_Blanks</vt:lpstr>
      <vt:lpstr>PrepaidCharges_ExpenseType_Blanks</vt:lpstr>
      <vt:lpstr>PrepaidCharges_ExpenseType_NoBlanks</vt:lpstr>
      <vt:lpstr>MealLog!PrepaidCharges_Fund_Blanks</vt:lpstr>
      <vt:lpstr>TravelAdvance!PrepaidCharges_Fund_Blanks</vt:lpstr>
      <vt:lpstr>PrepaidCharges_Fund_Blanks</vt:lpstr>
      <vt:lpstr>PrepaidCharges_Fund_NoBlanks</vt:lpstr>
      <vt:lpstr>MealLog!PrepaidCharges_PaymentMethod_Blanks</vt:lpstr>
      <vt:lpstr>TravelAdvance!PrepaidCharges_PaymentMethod_Blanks</vt:lpstr>
      <vt:lpstr>PrepaidCharges_PaymentMethod_Blanks</vt:lpstr>
      <vt:lpstr>PrepaidCharges_PaymentMethod_NoBlanks</vt:lpstr>
      <vt:lpstr>ExpenseReport!Print_Area</vt:lpstr>
      <vt:lpstr>GroupTravelList!Print_Area</vt:lpstr>
      <vt:lpstr>LinebyLineGuidance!Print_Area</vt:lpstr>
      <vt:lpstr>MealLog!Print_Area</vt:lpstr>
      <vt:lpstr>RelatedLinks!Print_Area</vt:lpstr>
      <vt:lpstr>TravelAdvance!Print_Area</vt:lpstr>
      <vt:lpstr>TravelChecklist!Print_Area</vt:lpstr>
      <vt:lpstr>TravelRequest!Print_Area</vt:lpstr>
      <vt:lpstr>LinebyLineGuidance!Print_Titles</vt:lpstr>
    </vt:vector>
  </TitlesOfParts>
  <Company>UNC Charlotte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Verret</dc:creator>
  <cp:lastModifiedBy>Lisa Dooley</cp:lastModifiedBy>
  <cp:lastPrinted>2026-01-05T16:16:11Z</cp:lastPrinted>
  <dcterms:created xsi:type="dcterms:W3CDTF">2014-12-08T21:24:30Z</dcterms:created>
  <dcterms:modified xsi:type="dcterms:W3CDTF">2026-01-05T16:17:05Z</dcterms:modified>
</cp:coreProperties>
</file>